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dsvmsdata\DW\Pre-Post\PreVsPost Analysis Spreadsheets\"/>
    </mc:Choice>
  </mc:AlternateContent>
  <xr:revisionPtr revIDLastSave="0" documentId="13_ncr:1_{C3933461-2F57-4C13-9C66-233BFC4F1092}" xr6:coauthVersionLast="44" xr6:coauthVersionMax="44" xr10:uidLastSave="{00000000-0000-0000-0000-000000000000}"/>
  <bookViews>
    <workbookView xWindow="-120" yWindow="-120" windowWidth="29040" windowHeight="15840" tabRatio="750" xr2:uid="{00000000-000D-0000-FFFF-FFFF00000000}"/>
  </bookViews>
  <sheets>
    <sheet name="Summary" sheetId="11" r:id="rId1"/>
    <sheet name="Analysis (1.0)" sheetId="2" r:id="rId2"/>
    <sheet name="Analysis (2.0)" sheetId="13" r:id="rId3"/>
    <sheet name="Analysis (3.0)" sheetId="15" r:id="rId4"/>
    <sheet name="Analysis (4.0)" sheetId="16" r:id="rId5"/>
    <sheet name="Analysis (5.0)" sheetId="14" r:id="rId6"/>
    <sheet name="Figure 1 (P)" sheetId="4" r:id="rId7"/>
    <sheet name="Table 1 (Rv)" sheetId="5" r:id="rId8"/>
    <sheet name="Table A.1 (n)" sheetId="6" r:id="rId9"/>
    <sheet name="Figure A.1 (Ground Cover)" sheetId="7" r:id="rId10"/>
    <sheet name="Manning's (n)" sheetId="12" r:id="rId11"/>
    <sheet name="Figure A.2,A.3 (qu)" sheetId="8" r:id="rId12"/>
    <sheet name="Figure A.4" sheetId="9" r:id="rId13"/>
  </sheets>
  <definedNames>
    <definedName name="_Ref391364889" localSheetId="1">'Analysis (1.0)'!$W$1</definedName>
    <definedName name="_Ref391364889" localSheetId="2">'Analysis (2.0)'!$W$1</definedName>
    <definedName name="_Ref391364889" localSheetId="3">'Analysis (3.0)'!$W$1</definedName>
    <definedName name="_Ref391364889" localSheetId="4">'Analysis (4.0)'!$W$1</definedName>
    <definedName name="_Ref391364889" localSheetId="5">'Analysis (5.0)'!$W$1</definedName>
    <definedName name="_xlnm.Print_Area" localSheetId="1">'Analysis (1.0)'!$A$1:$S$63</definedName>
    <definedName name="_xlnm.Print_Area" localSheetId="2">'Analysis (2.0)'!$A$1:$S$63</definedName>
    <definedName name="_xlnm.Print_Area" localSheetId="3">'Analysis (3.0)'!$A$1:$S$63</definedName>
    <definedName name="_xlnm.Print_Area" localSheetId="4">'Analysis (4.0)'!$A$1:$S$63</definedName>
    <definedName name="_xlnm.Print_Area" localSheetId="5">'Analysis (5.0)'!$A$1:$S$63</definedName>
    <definedName name="_xlnm.Print_Area" localSheetId="0">Summary!$A$1:$M$44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 i="2" l="1"/>
  <c r="C50" i="16" l="1"/>
  <c r="N50" i="14" l="1"/>
  <c r="C50" i="14"/>
  <c r="N50" i="16"/>
  <c r="N50" i="15"/>
  <c r="C50" i="15"/>
  <c r="N50" i="13"/>
  <c r="C50" i="13"/>
  <c r="N50" i="2"/>
  <c r="C50" i="2"/>
  <c r="C6" i="14" l="1"/>
  <c r="C6" i="16"/>
  <c r="C6" i="15"/>
  <c r="C6" i="13"/>
  <c r="C6" i="2"/>
  <c r="C4" i="14"/>
  <c r="C4" i="16"/>
  <c r="C4" i="15"/>
  <c r="C4" i="13"/>
  <c r="C3" i="2"/>
  <c r="C3" i="13" l="1"/>
  <c r="C3" i="15"/>
  <c r="C3" i="16"/>
  <c r="C3" i="14"/>
  <c r="C16" i="11" l="1"/>
  <c r="C15" i="11"/>
  <c r="C14" i="11"/>
  <c r="C13" i="11"/>
  <c r="C12" i="11"/>
  <c r="N52" i="16"/>
  <c r="C52" i="16"/>
  <c r="N51" i="16"/>
  <c r="C51" i="16"/>
  <c r="N42" i="16"/>
  <c r="Q35" i="16" s="1"/>
  <c r="C42" i="16"/>
  <c r="F35" i="16" s="1"/>
  <c r="Q34" i="16"/>
  <c r="F34" i="16"/>
  <c r="N28" i="16"/>
  <c r="C28" i="16"/>
  <c r="S26" i="16"/>
  <c r="H26" i="16"/>
  <c r="S25" i="16"/>
  <c r="H25" i="16"/>
  <c r="S24" i="16"/>
  <c r="H24" i="16"/>
  <c r="S23" i="16"/>
  <c r="H23" i="16"/>
  <c r="S22" i="16"/>
  <c r="H22" i="16"/>
  <c r="S21" i="16"/>
  <c r="H21" i="16"/>
  <c r="S20" i="16"/>
  <c r="H20" i="16"/>
  <c r="S19" i="16"/>
  <c r="H19" i="16"/>
  <c r="S18" i="16"/>
  <c r="H18" i="16"/>
  <c r="S17" i="16"/>
  <c r="H17" i="16"/>
  <c r="S16" i="16"/>
  <c r="H16" i="16"/>
  <c r="C2" i="16"/>
  <c r="C1" i="16"/>
  <c r="N52" i="15"/>
  <c r="C52" i="15"/>
  <c r="N51" i="15"/>
  <c r="C51" i="15"/>
  <c r="N42" i="15"/>
  <c r="Q35" i="15" s="1"/>
  <c r="C42" i="15"/>
  <c r="F35" i="15" s="1"/>
  <c r="Q34" i="15"/>
  <c r="F34" i="15"/>
  <c r="N28" i="15"/>
  <c r="C28" i="15"/>
  <c r="S26" i="15"/>
  <c r="H26" i="15"/>
  <c r="S25" i="15"/>
  <c r="H25" i="15"/>
  <c r="S24" i="15"/>
  <c r="H24" i="15"/>
  <c r="S23" i="15"/>
  <c r="H23" i="15"/>
  <c r="S22" i="15"/>
  <c r="H22" i="15"/>
  <c r="S21" i="15"/>
  <c r="H21" i="15"/>
  <c r="S20" i="15"/>
  <c r="H20" i="15"/>
  <c r="S19" i="15"/>
  <c r="H19" i="15"/>
  <c r="S18" i="15"/>
  <c r="H18" i="15"/>
  <c r="S17" i="15"/>
  <c r="H17" i="15"/>
  <c r="S16" i="15"/>
  <c r="H16" i="15"/>
  <c r="C2" i="15"/>
  <c r="C1" i="15"/>
  <c r="N52" i="14"/>
  <c r="C52" i="14"/>
  <c r="N51" i="14"/>
  <c r="C51" i="14"/>
  <c r="N42" i="14"/>
  <c r="Q35" i="14" s="1"/>
  <c r="C42" i="14"/>
  <c r="F35" i="14" s="1"/>
  <c r="Q34" i="14"/>
  <c r="F34" i="14"/>
  <c r="N28" i="14"/>
  <c r="C28" i="14"/>
  <c r="S26" i="14"/>
  <c r="H26" i="14"/>
  <c r="S25" i="14"/>
  <c r="H25" i="14"/>
  <c r="S24" i="14"/>
  <c r="H24" i="14"/>
  <c r="S23" i="14"/>
  <c r="H23" i="14"/>
  <c r="S22" i="14"/>
  <c r="H22" i="14"/>
  <c r="S21" i="14"/>
  <c r="H21" i="14"/>
  <c r="S20" i="14"/>
  <c r="H20" i="14"/>
  <c r="S19" i="14"/>
  <c r="H19" i="14"/>
  <c r="S18" i="14"/>
  <c r="H18" i="14"/>
  <c r="S17" i="14"/>
  <c r="H17" i="14"/>
  <c r="S16" i="14"/>
  <c r="H16" i="14"/>
  <c r="C2" i="14"/>
  <c r="C1" i="14"/>
  <c r="N52" i="13"/>
  <c r="C52" i="13"/>
  <c r="N51" i="13"/>
  <c r="C51" i="13"/>
  <c r="C53" i="13" s="1"/>
  <c r="C54" i="13" s="1"/>
  <c r="F36" i="13" s="1"/>
  <c r="N42" i="13"/>
  <c r="Q35" i="13" s="1"/>
  <c r="C42" i="13"/>
  <c r="F35" i="13" s="1"/>
  <c r="Q34" i="13"/>
  <c r="F34" i="13"/>
  <c r="N28" i="13"/>
  <c r="C28" i="13"/>
  <c r="S26" i="13"/>
  <c r="H26" i="13"/>
  <c r="S25" i="13"/>
  <c r="H25" i="13"/>
  <c r="S24" i="13"/>
  <c r="H24" i="13"/>
  <c r="S23" i="13"/>
  <c r="H23" i="13"/>
  <c r="S22" i="13"/>
  <c r="H22" i="13"/>
  <c r="S21" i="13"/>
  <c r="H21" i="13"/>
  <c r="S20" i="13"/>
  <c r="H20" i="13"/>
  <c r="S19" i="13"/>
  <c r="H19" i="13"/>
  <c r="S18" i="13"/>
  <c r="H18" i="13"/>
  <c r="S17" i="13"/>
  <c r="H17" i="13"/>
  <c r="S16" i="13"/>
  <c r="H16" i="13"/>
  <c r="C2" i="13"/>
  <c r="C1" i="13"/>
  <c r="N53" i="13" l="1"/>
  <c r="N54" i="13" s="1"/>
  <c r="Q36" i="13" s="1"/>
  <c r="N57" i="13" s="1"/>
  <c r="N58" i="13" s="1"/>
  <c r="C53" i="14"/>
  <c r="C54" i="14" s="1"/>
  <c r="F36" i="14" s="1"/>
  <c r="N53" i="14"/>
  <c r="N54" i="14" s="1"/>
  <c r="Q36" i="14" s="1"/>
  <c r="C53" i="16"/>
  <c r="C54" i="16" s="1"/>
  <c r="F36" i="16" s="1"/>
  <c r="C57" i="16" s="1"/>
  <c r="C58" i="16" s="1"/>
  <c r="N53" i="16"/>
  <c r="N54" i="16" s="1"/>
  <c r="Q36" i="16" s="1"/>
  <c r="N57" i="16" s="1"/>
  <c r="N58" i="16" s="1"/>
  <c r="C53" i="15"/>
  <c r="C54" i="15" s="1"/>
  <c r="F36" i="15" s="1"/>
  <c r="C57" i="15" s="1"/>
  <c r="C58" i="15" s="1"/>
  <c r="N53" i="15"/>
  <c r="N54" i="15" s="1"/>
  <c r="Q36" i="15" s="1"/>
  <c r="N57" i="15" s="1"/>
  <c r="N58" i="15" s="1"/>
  <c r="C29" i="16"/>
  <c r="N29" i="16"/>
  <c r="C29" i="15"/>
  <c r="N29" i="15"/>
  <c r="N57" i="14"/>
  <c r="N58" i="14" s="1"/>
  <c r="C57" i="14"/>
  <c r="C58" i="14" s="1"/>
  <c r="C29" i="14"/>
  <c r="N29" i="14"/>
  <c r="C57" i="13"/>
  <c r="C58" i="13" s="1"/>
  <c r="C29" i="13"/>
  <c r="N29" i="13"/>
  <c r="N52" i="2"/>
  <c r="N51" i="2"/>
  <c r="N42" i="2"/>
  <c r="Q35" i="2" s="1"/>
  <c r="Q34" i="2"/>
  <c r="N28" i="2"/>
  <c r="S26" i="2"/>
  <c r="S25" i="2"/>
  <c r="S24" i="2"/>
  <c r="S23" i="2"/>
  <c r="S22" i="2"/>
  <c r="S21" i="2"/>
  <c r="S20" i="2"/>
  <c r="S19" i="2"/>
  <c r="S18" i="2"/>
  <c r="S17" i="2"/>
  <c r="S16" i="2"/>
  <c r="F34" i="2"/>
  <c r="R29" i="16" l="1"/>
  <c r="Q10" i="16" s="1"/>
  <c r="I15" i="11" s="1"/>
  <c r="R28" i="16"/>
  <c r="G29" i="16"/>
  <c r="P10" i="16" s="1"/>
  <c r="H15" i="11" s="1"/>
  <c r="G28" i="16"/>
  <c r="R28" i="15"/>
  <c r="R29" i="15"/>
  <c r="Q10" i="15" s="1"/>
  <c r="I14" i="11" s="1"/>
  <c r="G29" i="15"/>
  <c r="P10" i="15" s="1"/>
  <c r="H14" i="11" s="1"/>
  <c r="G28" i="15"/>
  <c r="G29" i="14"/>
  <c r="P10" i="14" s="1"/>
  <c r="H16" i="11" s="1"/>
  <c r="G28" i="14"/>
  <c r="R29" i="14"/>
  <c r="Q10" i="14" s="1"/>
  <c r="I16" i="11" s="1"/>
  <c r="R28" i="14"/>
  <c r="R29" i="13"/>
  <c r="Q10" i="13" s="1"/>
  <c r="I13" i="11" s="1"/>
  <c r="R28" i="13"/>
  <c r="G28" i="13"/>
  <c r="G29" i="13"/>
  <c r="P10" i="13" s="1"/>
  <c r="H13" i="11" s="1"/>
  <c r="N53" i="2"/>
  <c r="N54" i="2" s="1"/>
  <c r="Q36" i="2" s="1"/>
  <c r="N57" i="2" s="1"/>
  <c r="N58" i="2" s="1"/>
  <c r="N29" i="2"/>
  <c r="R10" i="14" l="1"/>
  <c r="G30" i="16"/>
  <c r="C59" i="16" s="1"/>
  <c r="C60" i="16" s="1"/>
  <c r="C63" i="16"/>
  <c r="L10" i="16" s="1"/>
  <c r="D15" i="11" s="1"/>
  <c r="R30" i="16"/>
  <c r="N59" i="16" s="1"/>
  <c r="N60" i="16" s="1"/>
  <c r="N63" i="16"/>
  <c r="M10" i="16" s="1"/>
  <c r="E15" i="11" s="1"/>
  <c r="R10" i="16"/>
  <c r="G30" i="15"/>
  <c r="C59" i="15" s="1"/>
  <c r="C60" i="15" s="1"/>
  <c r="C63" i="15"/>
  <c r="L10" i="15" s="1"/>
  <c r="D14" i="11" s="1"/>
  <c r="R10" i="15"/>
  <c r="R30" i="15"/>
  <c r="N59" i="15" s="1"/>
  <c r="N60" i="15" s="1"/>
  <c r="N63" i="15"/>
  <c r="M10" i="15" s="1"/>
  <c r="R30" i="14"/>
  <c r="N59" i="14" s="1"/>
  <c r="N60" i="14" s="1"/>
  <c r="N63" i="14"/>
  <c r="M10" i="14" s="1"/>
  <c r="E16" i="11" s="1"/>
  <c r="G30" i="14"/>
  <c r="C59" i="14" s="1"/>
  <c r="C60" i="14" s="1"/>
  <c r="C63" i="14"/>
  <c r="L10" i="14" s="1"/>
  <c r="D16" i="11" s="1"/>
  <c r="R30" i="13"/>
  <c r="N59" i="13" s="1"/>
  <c r="N60" i="13" s="1"/>
  <c r="N63" i="13"/>
  <c r="M10" i="13" s="1"/>
  <c r="E13" i="11" s="1"/>
  <c r="G30" i="13"/>
  <c r="C59" i="13" s="1"/>
  <c r="C60" i="13" s="1"/>
  <c r="C63" i="13"/>
  <c r="L10" i="13" s="1"/>
  <c r="D13" i="11" s="1"/>
  <c r="R10" i="13"/>
  <c r="R29" i="2"/>
  <c r="Q10" i="2" s="1"/>
  <c r="I12" i="11" s="1"/>
  <c r="R28" i="2"/>
  <c r="R30" i="2" s="1"/>
  <c r="N59" i="2" s="1"/>
  <c r="N60" i="2" s="1"/>
  <c r="S10" i="14" l="1"/>
  <c r="K16" i="11" s="1"/>
  <c r="J16" i="11"/>
  <c r="S10" i="16"/>
  <c r="K15" i="11" s="1"/>
  <c r="J15" i="11"/>
  <c r="N10" i="15"/>
  <c r="F14" i="11" s="1"/>
  <c r="E14" i="11"/>
  <c r="S10" i="15"/>
  <c r="K14" i="11" s="1"/>
  <c r="J14" i="11"/>
  <c r="S10" i="13"/>
  <c r="K13" i="11" s="1"/>
  <c r="J13" i="11"/>
  <c r="N10" i="16"/>
  <c r="N10" i="14"/>
  <c r="N10" i="13"/>
  <c r="N63" i="2"/>
  <c r="M10" i="2" s="1"/>
  <c r="E12" i="11" s="1"/>
  <c r="C52" i="2"/>
  <c r="C51" i="2"/>
  <c r="O10" i="15" l="1"/>
  <c r="G14" i="11" s="1"/>
  <c r="O10" i="14"/>
  <c r="G16" i="11" s="1"/>
  <c r="F16" i="11"/>
  <c r="O10" i="16"/>
  <c r="G15" i="11" s="1"/>
  <c r="F15" i="11"/>
  <c r="O10" i="13"/>
  <c r="G13" i="11" s="1"/>
  <c r="F13" i="11"/>
  <c r="H16" i="2"/>
  <c r="H17" i="2"/>
  <c r="H18" i="2"/>
  <c r="C28" i="2"/>
  <c r="C2" i="2"/>
  <c r="C1" i="2"/>
  <c r="C42" i="2" l="1"/>
  <c r="F35" i="2" s="1"/>
  <c r="H26" i="2" l="1"/>
  <c r="H25" i="2"/>
  <c r="H24" i="2"/>
  <c r="H23" i="2"/>
  <c r="H22" i="2"/>
  <c r="H21" i="2"/>
  <c r="H20" i="2"/>
  <c r="H19" i="2"/>
  <c r="C29" i="2" l="1"/>
  <c r="G28" i="2" s="1"/>
  <c r="G30" i="2" s="1"/>
  <c r="C53" i="2"/>
  <c r="G29" i="2" l="1"/>
  <c r="P10" i="2" s="1"/>
  <c r="C54" i="2"/>
  <c r="F36" i="2" s="1"/>
  <c r="R10" i="2" l="1"/>
  <c r="H12" i="11"/>
  <c r="C63" i="2"/>
  <c r="L10" i="2" s="1"/>
  <c r="D12" i="11" s="1"/>
  <c r="C57" i="2"/>
  <c r="C58" i="2" s="1"/>
  <c r="S10" i="2" l="1"/>
  <c r="K12" i="11" s="1"/>
  <c r="J12" i="11"/>
  <c r="E20" i="11" s="1"/>
  <c r="G20" i="11" s="1"/>
  <c r="N10" i="2"/>
  <c r="C59" i="2"/>
  <c r="C60" i="2" s="1"/>
  <c r="O10" i="2" l="1"/>
  <c r="G12" i="11" s="1"/>
  <c r="F1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walkerjoh</author>
  </authors>
  <commentList>
    <comment ref="C40" authorId="0" shapeId="0" xr:uid="{00000000-0006-0000-0100-000001000000}">
      <text>
        <r>
          <rPr>
            <b/>
            <sz val="9"/>
            <color indexed="81"/>
            <rFont val="Tahoma"/>
            <family val="2"/>
          </rPr>
          <t>walkerjoh:</t>
        </r>
        <r>
          <rPr>
            <sz val="9"/>
            <color indexed="81"/>
            <rFont val="Tahoma"/>
            <family val="2"/>
          </rPr>
          <t xml:space="preserve">
Use Hyperlink to Left</t>
        </r>
      </text>
    </comment>
    <comment ref="N40" authorId="0" shapeId="0" xr:uid="{00000000-0006-0000-0100-000002000000}">
      <text>
        <r>
          <rPr>
            <b/>
            <sz val="9"/>
            <color indexed="81"/>
            <rFont val="Tahoma"/>
            <family val="2"/>
          </rPr>
          <t>walkerjoh:</t>
        </r>
        <r>
          <rPr>
            <sz val="9"/>
            <color indexed="81"/>
            <rFont val="Tahoma"/>
            <family val="2"/>
          </rPr>
          <t xml:space="preserve">
Use Hyperlink to Left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walkerjoh</author>
  </authors>
  <commentList>
    <comment ref="C40" authorId="0" shapeId="0" xr:uid="{00000000-0006-0000-0200-000001000000}">
      <text>
        <r>
          <rPr>
            <b/>
            <sz val="9"/>
            <color indexed="81"/>
            <rFont val="Tahoma"/>
            <family val="2"/>
          </rPr>
          <t>walkerjoh:</t>
        </r>
        <r>
          <rPr>
            <sz val="9"/>
            <color indexed="81"/>
            <rFont val="Tahoma"/>
            <family val="2"/>
          </rPr>
          <t xml:space="preserve">
Use Hyperlink to Left</t>
        </r>
      </text>
    </comment>
    <comment ref="N40" authorId="0" shapeId="0" xr:uid="{00000000-0006-0000-0200-000002000000}">
      <text>
        <r>
          <rPr>
            <b/>
            <sz val="9"/>
            <color indexed="81"/>
            <rFont val="Tahoma"/>
            <family val="2"/>
          </rPr>
          <t>walkerjoh:</t>
        </r>
        <r>
          <rPr>
            <sz val="9"/>
            <color indexed="81"/>
            <rFont val="Tahoma"/>
            <family val="2"/>
          </rPr>
          <t xml:space="preserve">
Use Hyperlink to Left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walkerjoh</author>
  </authors>
  <commentList>
    <comment ref="C40" authorId="0" shapeId="0" xr:uid="{00000000-0006-0000-0300-000001000000}">
      <text>
        <r>
          <rPr>
            <b/>
            <sz val="9"/>
            <color indexed="81"/>
            <rFont val="Tahoma"/>
            <family val="2"/>
          </rPr>
          <t>walkerjoh:</t>
        </r>
        <r>
          <rPr>
            <sz val="9"/>
            <color indexed="81"/>
            <rFont val="Tahoma"/>
            <family val="2"/>
          </rPr>
          <t xml:space="preserve">
Use Hyperlink to Left</t>
        </r>
      </text>
    </comment>
    <comment ref="N40" authorId="0" shapeId="0" xr:uid="{00000000-0006-0000-0300-000002000000}">
      <text>
        <r>
          <rPr>
            <b/>
            <sz val="9"/>
            <color indexed="81"/>
            <rFont val="Tahoma"/>
            <family val="2"/>
          </rPr>
          <t>walkerjoh:</t>
        </r>
        <r>
          <rPr>
            <sz val="9"/>
            <color indexed="81"/>
            <rFont val="Tahoma"/>
            <family val="2"/>
          </rPr>
          <t xml:space="preserve">
Use Hyperlink to Left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walkerjoh</author>
  </authors>
  <commentList>
    <comment ref="C40" authorId="0" shapeId="0" xr:uid="{00000000-0006-0000-0400-000001000000}">
      <text>
        <r>
          <rPr>
            <b/>
            <sz val="9"/>
            <color indexed="81"/>
            <rFont val="Tahoma"/>
            <family val="2"/>
          </rPr>
          <t>walkerjoh:</t>
        </r>
        <r>
          <rPr>
            <sz val="9"/>
            <color indexed="81"/>
            <rFont val="Tahoma"/>
            <family val="2"/>
          </rPr>
          <t xml:space="preserve">
Use Hyperlink to Left</t>
        </r>
      </text>
    </comment>
    <comment ref="N40" authorId="0" shapeId="0" xr:uid="{00000000-0006-0000-0400-000002000000}">
      <text>
        <r>
          <rPr>
            <b/>
            <sz val="9"/>
            <color indexed="81"/>
            <rFont val="Tahoma"/>
            <family val="2"/>
          </rPr>
          <t>walkerjoh:</t>
        </r>
        <r>
          <rPr>
            <sz val="9"/>
            <color indexed="81"/>
            <rFont val="Tahoma"/>
            <family val="2"/>
          </rPr>
          <t xml:space="preserve">
Use Hyperlink to Left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walkerjoh</author>
  </authors>
  <commentList>
    <comment ref="C40" authorId="0" shapeId="0" xr:uid="{00000000-0006-0000-0500-000001000000}">
      <text>
        <r>
          <rPr>
            <b/>
            <sz val="9"/>
            <color indexed="81"/>
            <rFont val="Tahoma"/>
            <family val="2"/>
          </rPr>
          <t>walkerjoh:</t>
        </r>
        <r>
          <rPr>
            <sz val="9"/>
            <color indexed="81"/>
            <rFont val="Tahoma"/>
            <family val="2"/>
          </rPr>
          <t xml:space="preserve">
Use Hyperlink to Left</t>
        </r>
      </text>
    </comment>
    <comment ref="N40" authorId="0" shapeId="0" xr:uid="{00000000-0006-0000-0500-000002000000}">
      <text>
        <r>
          <rPr>
            <b/>
            <sz val="9"/>
            <color indexed="81"/>
            <rFont val="Tahoma"/>
            <family val="2"/>
          </rPr>
          <t>walkerjoh:</t>
        </r>
        <r>
          <rPr>
            <sz val="9"/>
            <color indexed="81"/>
            <rFont val="Tahoma"/>
            <family val="2"/>
          </rPr>
          <t xml:space="preserve">
Use Hyperlink to Left</t>
        </r>
      </text>
    </comment>
  </commentList>
</comments>
</file>

<file path=xl/sharedStrings.xml><?xml version="1.0" encoding="utf-8"?>
<sst xmlns="http://schemas.openxmlformats.org/spreadsheetml/2006/main" count="968" uniqueCount="351">
  <si>
    <t>P=</t>
  </si>
  <si>
    <t xml:space="preserve"> </t>
  </si>
  <si>
    <t>Land Use</t>
  </si>
  <si>
    <t>Area in Acres</t>
  </si>
  <si>
    <t>Area*Rv</t>
  </si>
  <si>
    <t>Q=</t>
  </si>
  <si>
    <t>in</t>
  </si>
  <si>
    <t>V=</t>
  </si>
  <si>
    <r>
      <t>ft</t>
    </r>
    <r>
      <rPr>
        <vertAlign val="superscript"/>
        <sz val="11"/>
        <color theme="1"/>
        <rFont val="Calibri"/>
        <family val="2"/>
        <scheme val="minor"/>
      </rPr>
      <t>3</t>
    </r>
  </si>
  <si>
    <t>Segment</t>
  </si>
  <si>
    <t>Type of Flow</t>
  </si>
  <si>
    <t>Shallow Concentration</t>
  </si>
  <si>
    <t>Open Channel</t>
  </si>
  <si>
    <t>Length (ft)</t>
  </si>
  <si>
    <t>Slope (ft/ft)</t>
  </si>
  <si>
    <t>n=</t>
  </si>
  <si>
    <t>v=</t>
  </si>
  <si>
    <t>Open Channel Dimensions</t>
  </si>
  <si>
    <t>R=</t>
  </si>
  <si>
    <r>
      <t>I</t>
    </r>
    <r>
      <rPr>
        <vertAlign val="subscript"/>
        <sz val="11"/>
        <color theme="1"/>
        <rFont val="Calibri"/>
        <family val="2"/>
        <scheme val="minor"/>
      </rPr>
      <t>a</t>
    </r>
    <r>
      <rPr>
        <sz val="11"/>
        <color theme="1"/>
        <rFont val="Calibri"/>
        <family val="2"/>
        <scheme val="minor"/>
      </rPr>
      <t>=</t>
    </r>
  </si>
  <si>
    <r>
      <t>I</t>
    </r>
    <r>
      <rPr>
        <vertAlign val="subscript"/>
        <sz val="11"/>
        <color theme="1"/>
        <rFont val="Calibri"/>
        <family val="2"/>
        <scheme val="minor"/>
      </rPr>
      <t>a</t>
    </r>
    <r>
      <rPr>
        <sz val="11"/>
        <color theme="1"/>
        <rFont val="Calibri"/>
        <family val="2"/>
        <scheme val="minor"/>
      </rPr>
      <t>/P=</t>
    </r>
  </si>
  <si>
    <r>
      <t>q</t>
    </r>
    <r>
      <rPr>
        <vertAlign val="subscript"/>
        <sz val="11"/>
        <color theme="1"/>
        <rFont val="Calibri"/>
        <family val="2"/>
        <scheme val="minor"/>
      </rPr>
      <t>u</t>
    </r>
    <r>
      <rPr>
        <sz val="11"/>
        <color theme="1"/>
        <rFont val="Calibri"/>
        <family val="2"/>
        <scheme val="minor"/>
      </rPr>
      <t>=</t>
    </r>
  </si>
  <si>
    <t>Fp=</t>
  </si>
  <si>
    <t>Figure A.4</t>
  </si>
  <si>
    <t>Post</t>
  </si>
  <si>
    <t>Location:</t>
  </si>
  <si>
    <t>CPMS#:</t>
  </si>
  <si>
    <t>Project #:</t>
  </si>
  <si>
    <t>Date:</t>
  </si>
  <si>
    <t>Designer:</t>
  </si>
  <si>
    <t xml:space="preserve">   </t>
  </si>
  <si>
    <t>Found From Figure 1</t>
  </si>
  <si>
    <t>Use Figure A.2 or A.3</t>
  </si>
  <si>
    <t>Source Areas</t>
  </si>
  <si>
    <t>Rainfall (inches)</t>
  </si>
  <si>
    <t>Roof Areas</t>
  </si>
  <si>
    <t>Flat, Connected</t>
  </si>
  <si>
    <t>Pitched, Connected</t>
  </si>
  <si>
    <t>Flat or Pitched, Unconnected, A Soil</t>
  </si>
  <si>
    <t>Flat or Pitched, Unconnected, B Soil</t>
  </si>
  <si>
    <t>Flat or Pitched, Unconnected, C or D Soil</t>
  </si>
  <si>
    <t>Parking and Storage Areas</t>
  </si>
  <si>
    <t>Paved, Connected</t>
  </si>
  <si>
    <t>Unpaved, Connected</t>
  </si>
  <si>
    <t>Paved or Unpaved, Unconnected, A Soil</t>
  </si>
  <si>
    <t>Paved or Unpaved, Unconnected, B Soil</t>
  </si>
  <si>
    <t>Paved or Unpaved, Unconnected, C or D Soil</t>
  </si>
  <si>
    <t>Driveways or Sidewalks</t>
  </si>
  <si>
    <t>Connected</t>
  </si>
  <si>
    <t>Unconnected, A Soil</t>
  </si>
  <si>
    <t>Unconnected, B Soil</t>
  </si>
  <si>
    <t>Unconnected, C or D Soil</t>
  </si>
  <si>
    <t>Streets or Alley Areas</t>
  </si>
  <si>
    <t>Smooth textured</t>
  </si>
  <si>
    <t>Intermediate or Rough Textured</t>
  </si>
  <si>
    <t>Highway Areas</t>
  </si>
  <si>
    <t>Paved Lane and Shoulder</t>
  </si>
  <si>
    <t>Undeveloped or Pervious Areas</t>
  </si>
  <si>
    <t>Undeveloped or Pervious Areas, A Soil</t>
  </si>
  <si>
    <t>Undeveloped or Pervious Areas, B Soil</t>
  </si>
  <si>
    <t>Undeveloped or Pervious Areas, C or D Soil</t>
  </si>
  <si>
    <t>Residential Areas*</t>
  </si>
  <si>
    <t>Low Density, &lt; 2 units / acre</t>
  </si>
  <si>
    <t>Medium Density, between 2 and 6 units / acre</t>
  </si>
  <si>
    <t>High Density, &gt; 6 units / acre</t>
  </si>
  <si>
    <t>Other Areas</t>
  </si>
  <si>
    <t>Commercial / Industrial</t>
  </si>
  <si>
    <t>High Traffic Urban Paved Areas</t>
  </si>
  <si>
    <t>High Traffic Urban Pervious Areas</t>
  </si>
  <si>
    <t>Excavation or Embankment Construction</t>
  </si>
  <si>
    <t>Connected - flows directly into the drainage system, or occurs as concentrated shallow flow that runs over a pervious area and then into a drainage system.</t>
  </si>
  <si>
    <t>Unconnected - drains over a pervious area as sheet flow, provided the impervious area is less than one-half the pervious area and the flow path through the pervious area is at least twice the impervious surface flow path. For unconnected flow use the Rv values associated with the appropriate soil type for pervious areas.</t>
  </si>
  <si>
    <t>*Residential areas include buildings, driveways, yard and streets.</t>
  </si>
  <si>
    <r>
      <t>Table 1. Source areas and corresponding R</t>
    </r>
    <r>
      <rPr>
        <b/>
        <vertAlign val="subscript"/>
        <sz val="11"/>
        <color theme="1"/>
        <rFont val="Calibri"/>
        <family val="2"/>
        <scheme val="minor"/>
      </rPr>
      <t>v</t>
    </r>
    <r>
      <rPr>
        <b/>
        <sz val="11"/>
        <color theme="1"/>
        <rFont val="Calibri"/>
        <family val="2"/>
        <scheme val="minor"/>
      </rPr>
      <t xml:space="preserve"> values for different rainfall amounts</t>
    </r>
  </si>
  <si>
    <t>Table A.1 Manning's n for sheet flow (USDA 2010)</t>
  </si>
  <si>
    <t>Surface description</t>
  </si>
  <si>
    <t>Smooth surfaces (concrete, asphalt, gravel, or bare soil)</t>
  </si>
  <si>
    <t>Fallow (no residue)</t>
  </si>
  <si>
    <t>Cultivated soils:</t>
  </si>
  <si>
    <t>Residue cover ≤20%</t>
  </si>
  <si>
    <t>Residue cover &gt;20%</t>
  </si>
  <si>
    <t>Grass:</t>
  </si>
  <si>
    <t>Short grass prairie</t>
  </si>
  <si>
    <t>Bermuda grass</t>
  </si>
  <si>
    <t>Range (natural)</t>
  </si>
  <si>
    <t>Light underbrush</t>
  </si>
  <si>
    <t>Dense underbrush</t>
  </si>
  <si>
    <t>1 The n values are a composite of information compiled by Engman (1986).</t>
  </si>
  <si>
    <t>2 Includes species such as weeping lovegrass, bluegrass, buffalo grass, blue grama grass, and native grass mixtures.</t>
  </si>
  <si>
    <r>
      <t>n</t>
    </r>
    <r>
      <rPr>
        <b/>
        <vertAlign val="superscript"/>
        <sz val="11"/>
        <color theme="1"/>
        <rFont val="Calibri"/>
        <family val="2"/>
        <scheme val="minor"/>
      </rPr>
      <t>1</t>
    </r>
  </si>
  <si>
    <r>
      <t xml:space="preserve">Dense grasses </t>
    </r>
    <r>
      <rPr>
        <vertAlign val="superscript"/>
        <sz val="11"/>
        <color theme="1"/>
        <rFont val="Calibri"/>
        <family val="2"/>
        <scheme val="minor"/>
      </rPr>
      <t>2</t>
    </r>
  </si>
  <si>
    <r>
      <t>Woods:</t>
    </r>
    <r>
      <rPr>
        <vertAlign val="superscript"/>
        <sz val="11"/>
        <color theme="1"/>
        <rFont val="Calibri"/>
        <family val="2"/>
        <scheme val="minor"/>
      </rPr>
      <t>3</t>
    </r>
  </si>
  <si>
    <t>3 When selecting n , consider cover to a height of about 0.1 ft. This is the only part of the plant cover that will obstruct sheet flow.</t>
  </si>
  <si>
    <t>Sheet (&lt;100')</t>
  </si>
  <si>
    <t>CPMS #:</t>
  </si>
  <si>
    <t>Description:</t>
  </si>
  <si>
    <t>Discharge Point</t>
  </si>
  <si>
    <t>1.0</t>
  </si>
  <si>
    <t>2.0</t>
  </si>
  <si>
    <t>3.0</t>
  </si>
  <si>
    <t>Existing</t>
  </si>
  <si>
    <t>D</t>
  </si>
  <si>
    <t>%</t>
  </si>
  <si>
    <r>
      <t>Volume (ft</t>
    </r>
    <r>
      <rPr>
        <vertAlign val="superscript"/>
        <sz val="11"/>
        <color theme="1"/>
        <rFont val="Calibri"/>
        <family val="2"/>
        <scheme val="minor"/>
      </rPr>
      <t>3</t>
    </r>
    <r>
      <rPr>
        <sz val="11"/>
        <color theme="1"/>
        <rFont val="Calibri"/>
        <family val="2"/>
        <scheme val="minor"/>
      </rPr>
      <t>)</t>
    </r>
  </si>
  <si>
    <t>Discharge Point:</t>
  </si>
  <si>
    <t>Area</t>
  </si>
  <si>
    <t>P2 (2Year 24Hour Rainfall)</t>
  </si>
  <si>
    <t>Table 15-3 in Figure A.1</t>
  </si>
  <si>
    <t>Ground Cover Constant=</t>
  </si>
  <si>
    <t>Roughness Coeff Table A.1</t>
  </si>
  <si>
    <t>P2 (in)=</t>
  </si>
  <si>
    <t>v (ft/s)=</t>
  </si>
  <si>
    <t>Total Acres</t>
  </si>
  <si>
    <t>Composite Rv</t>
  </si>
  <si>
    <r>
      <t>R</t>
    </r>
    <r>
      <rPr>
        <vertAlign val="subscript"/>
        <sz val="11"/>
        <color theme="1"/>
        <rFont val="Calibri"/>
        <family val="2"/>
        <scheme val="minor"/>
      </rPr>
      <t>v</t>
    </r>
    <r>
      <rPr>
        <sz val="11"/>
        <color theme="1"/>
        <rFont val="Calibri"/>
        <family val="2"/>
        <scheme val="minor"/>
      </rPr>
      <t xml:space="preserve">
(From Table 1)</t>
    </r>
  </si>
  <si>
    <t>Modified CN=</t>
  </si>
  <si>
    <t>Time of Concentration</t>
  </si>
  <si>
    <t>Sheet and Shallow Flow Characteristics</t>
  </si>
  <si>
    <t>Side Slope 1 (H:V)=</t>
  </si>
  <si>
    <t>Side Slope 2 (H:V)=</t>
  </si>
  <si>
    <t>Modified Curve Number</t>
  </si>
  <si>
    <t>Width (ft)=</t>
  </si>
  <si>
    <t>Flow Depth (ft)=</t>
  </si>
  <si>
    <t>s (ft/ft)=</t>
  </si>
  <si>
    <r>
      <t>A (ft</t>
    </r>
    <r>
      <rPr>
        <vertAlign val="superscript"/>
        <sz val="11"/>
        <color theme="1"/>
        <rFont val="Calibri"/>
        <family val="2"/>
        <scheme val="minor"/>
      </rPr>
      <t>2</t>
    </r>
    <r>
      <rPr>
        <sz val="11"/>
        <color theme="1"/>
        <rFont val="Calibri"/>
        <family val="2"/>
        <scheme val="minor"/>
      </rPr>
      <t>, Assumed Trapezoidal)=</t>
    </r>
  </si>
  <si>
    <t>P (ft, Assumed Trapezoidal)=</t>
  </si>
  <si>
    <r>
      <t>T</t>
    </r>
    <r>
      <rPr>
        <vertAlign val="subscript"/>
        <sz val="11"/>
        <color theme="1"/>
        <rFont val="Calibri"/>
        <family val="2"/>
        <scheme val="minor"/>
      </rPr>
      <t xml:space="preserve">c </t>
    </r>
    <r>
      <rPr>
        <sz val="11"/>
        <color theme="1"/>
        <rFont val="Calibri"/>
        <family val="2"/>
        <scheme val="minor"/>
      </rPr>
      <t>(hr)=</t>
    </r>
  </si>
  <si>
    <r>
      <t>T</t>
    </r>
    <r>
      <rPr>
        <vertAlign val="subscript"/>
        <sz val="11"/>
        <color theme="1"/>
        <rFont val="Calibri"/>
        <family val="2"/>
        <scheme val="minor"/>
      </rPr>
      <t xml:space="preserve">c </t>
    </r>
    <r>
      <rPr>
        <sz val="11"/>
        <color theme="1"/>
        <rFont val="Calibri"/>
        <family val="2"/>
        <scheme val="minor"/>
      </rPr>
      <t>(min)=</t>
    </r>
  </si>
  <si>
    <r>
      <t>Q</t>
    </r>
    <r>
      <rPr>
        <vertAlign val="subscript"/>
        <sz val="11"/>
        <color theme="1"/>
        <rFont val="Calibri"/>
        <family val="2"/>
        <scheme val="minor"/>
      </rPr>
      <t>p (cfs)</t>
    </r>
    <r>
      <rPr>
        <sz val="11"/>
        <color theme="1"/>
        <rFont val="Calibri"/>
        <family val="2"/>
        <scheme val="minor"/>
      </rPr>
      <t>=</t>
    </r>
  </si>
  <si>
    <t>Pre-Construction Calculations</t>
  </si>
  <si>
    <t>Post-Construction Calculations</t>
  </si>
  <si>
    <r>
      <t>T</t>
    </r>
    <r>
      <rPr>
        <vertAlign val="subscript"/>
        <sz val="11"/>
        <color theme="1"/>
        <rFont val="Calibri"/>
        <family val="2"/>
        <scheme val="minor"/>
      </rPr>
      <t>t</t>
    </r>
    <r>
      <rPr>
        <sz val="11"/>
        <color theme="1"/>
        <rFont val="Calibri"/>
        <family val="2"/>
        <scheme val="minor"/>
      </rPr>
      <t xml:space="preserve">   (min)</t>
    </r>
  </si>
  <si>
    <t>Summary</t>
  </si>
  <si>
    <t>I. Closed Conduits</t>
  </si>
  <si>
    <t>A. Concrete pipes-------------------------------------------</t>
  </si>
  <si>
    <t>B. Corrugated-metal pipe or pipe-arch.</t>
  </si>
  <si>
    <t>F. Brick----------------------------------------------------------</t>
  </si>
  <si>
    <t>G. Monolithic concrete:</t>
  </si>
  <si>
    <t>H. Cemented rubble masonry walls:</t>
  </si>
  <si>
    <t>I. Laminated treated wood---------------------------------</t>
  </si>
  <si>
    <t>J.Vitrified clay liner plates---------------------------------</t>
  </si>
  <si>
    <t>A. Concrete with surfaces as indicated:</t>
  </si>
  <si>
    <t>B. Concrete, bottom float finished, sides as indicated:</t>
  </si>
  <si>
    <t>C. Gravel bottom, sides as indicated:</t>
  </si>
  <si>
    <t>(values shown here are for velocities of 2 and 6 f.p.s.):</t>
  </si>
  <si>
    <t>A. Depth of Flow up to 0.7 foot:</t>
  </si>
  <si>
    <t>B. Depth of flow 0.7-1.5 feet:</t>
  </si>
  <si>
    <t>V. Street and Expressway Gutters:</t>
  </si>
  <si>
    <t>A. Concrete gutter, troweled finish----------------------------------</t>
  </si>
  <si>
    <t>B. Asphalt pavement:</t>
  </si>
  <si>
    <t>C. Concrete Gutter with asphalt pavement:</t>
  </si>
  <si>
    <t>D. Concrete pavement:</t>
  </si>
  <si>
    <t>VI. Natural stream channels:8</t>
  </si>
  <si>
    <t>A. Minor streams9 (surface width at flood stage less than 100 ft):</t>
  </si>
  <si>
    <t>E. Asphalt:</t>
  </si>
  <si>
    <t>F. Wood, planed, clean------------------------------------</t>
  </si>
  <si>
    <t>G. Concrete-lined excavated rock:</t>
  </si>
  <si>
    <t>A. Earth, uniform section:</t>
  </si>
  <si>
    <t>B. Earth, fairly uniform section:</t>
  </si>
  <si>
    <t>C. Dragline excavated or dredged:</t>
  </si>
  <si>
    <t>D. Rock:</t>
  </si>
  <si>
    <t>E. Channels not maintained, weeds and brush uncut:</t>
  </si>
  <si>
    <t>B. Flood plains (adjacent to natural streams)</t>
  </si>
  <si>
    <t>1 Estimates are by Bureau of Public roads unless otherwise noted.</t>
  </si>
  <si>
    <t>0.011 -  0.013</t>
  </si>
  <si>
    <t>0.021 -  0.018</t>
  </si>
  <si>
    <t>0.021 -  0.016</t>
  </si>
  <si>
    <t>0.019 -  0.013</t>
  </si>
  <si>
    <t>0.012 -  0.014</t>
  </si>
  <si>
    <t>0.009 -  0.011</t>
  </si>
  <si>
    <t>0.014 -  0.017</t>
  </si>
  <si>
    <t>0.015 -  0.017</t>
  </si>
  <si>
    <t>0.012 -  0.013</t>
  </si>
  <si>
    <t>0.017 -  0.022</t>
  </si>
  <si>
    <t>0.019 -  0.025</t>
  </si>
  <si>
    <t>0.013 -  0.017</t>
  </si>
  <si>
    <t>0.013 -  0.015</t>
  </si>
  <si>
    <t>0.016 -  0.019</t>
  </si>
  <si>
    <t>0.018 -  0.022</t>
  </si>
  <si>
    <t>0.017 -  0.020</t>
  </si>
  <si>
    <t>0.020 -  0.025</t>
  </si>
  <si>
    <t>0.016 -  0.020</t>
  </si>
  <si>
    <t>0.020 -  0.030</t>
  </si>
  <si>
    <t xml:space="preserve">    a. Plain or fully coated------------------------------</t>
  </si>
  <si>
    <t xml:space="preserve">    b. Paved invert (range values are for 25 and 50 percent of circumference paved):</t>
  </si>
  <si>
    <t xml:space="preserve">      (1) Flow full depth----------------------------------</t>
  </si>
  <si>
    <t xml:space="preserve">      (2) Flow 0.8 depth---------------------------------</t>
  </si>
  <si>
    <t xml:space="preserve">      (3) Flow 0.6 depth---------------------------------</t>
  </si>
  <si>
    <r>
      <t xml:space="preserve">  1. 2 2/3 by 1/2-in. corrugation (riveted pipe):</t>
    </r>
    <r>
      <rPr>
        <vertAlign val="superscript"/>
        <sz val="11"/>
        <color theme="1"/>
        <rFont val="Calibri"/>
        <family val="2"/>
        <scheme val="minor"/>
      </rPr>
      <t>3</t>
    </r>
  </si>
  <si>
    <t>C.Vitrified clay pipe-----------------------------------------</t>
  </si>
  <si>
    <t xml:space="preserve">  2. 6 by 2-in. corrugation (field bolted)------------- </t>
  </si>
  <si>
    <r>
      <t>Manning's n Range</t>
    </r>
    <r>
      <rPr>
        <b/>
        <vertAlign val="superscript"/>
        <sz val="11"/>
        <color theme="1"/>
        <rFont val="Calibri"/>
        <family val="2"/>
        <scheme val="minor"/>
      </rPr>
      <t>2</t>
    </r>
  </si>
  <si>
    <t>D. Cast-iron pipe, uncoated------------------------------</t>
  </si>
  <si>
    <t>E. Steel pipe--------------------------------------------------</t>
  </si>
  <si>
    <t xml:space="preserve">  1. Wood forms, rough------------------------------------</t>
  </si>
  <si>
    <t xml:space="preserve">  2. Wood forms, smooth---------------------------------</t>
  </si>
  <si>
    <t xml:space="preserve">  3. Steel forms-----------------------------------------------</t>
  </si>
  <si>
    <t xml:space="preserve">  1. Concrete floor and top-------------------------------  </t>
  </si>
  <si>
    <t xml:space="preserve">  2. Natural floor----------------------------------------------</t>
  </si>
  <si>
    <r>
      <t>II. Open Channels, Lined</t>
    </r>
    <r>
      <rPr>
        <b/>
        <vertAlign val="superscript"/>
        <sz val="11"/>
        <color theme="1"/>
        <rFont val="Calibri"/>
        <family val="2"/>
        <scheme val="minor"/>
      </rPr>
      <t>4</t>
    </r>
    <r>
      <rPr>
        <b/>
        <sz val="11"/>
        <color theme="1"/>
        <rFont val="Calibri"/>
        <family val="2"/>
        <scheme val="minor"/>
      </rPr>
      <t xml:space="preserve"> (straight lignment):</t>
    </r>
    <r>
      <rPr>
        <b/>
        <vertAlign val="superscript"/>
        <sz val="11"/>
        <color theme="1"/>
        <rFont val="Calibri"/>
        <family val="2"/>
        <scheme val="minor"/>
      </rPr>
      <t>5</t>
    </r>
  </si>
  <si>
    <t xml:space="preserve">  1. Formed, no finish--------------------------------------</t>
  </si>
  <si>
    <t xml:space="preserve">  2. Trowel finish---------------------------------------------</t>
  </si>
  <si>
    <t xml:space="preserve">  3. Float finish-----------------------------------------------</t>
  </si>
  <si>
    <t xml:space="preserve">  4. Float finish, some gravel on bottom------------ </t>
  </si>
  <si>
    <t xml:space="preserve">  5. Gunite, good section---------------------------------</t>
  </si>
  <si>
    <t xml:space="preserve">  6. Gunite, wavy section---------------------------------</t>
  </si>
  <si>
    <t xml:space="preserve">  1. Dressed stone in mortar----------------------------</t>
  </si>
  <si>
    <t xml:space="preserve">  2. Random stone in mortar----------------------------</t>
  </si>
  <si>
    <t xml:space="preserve">  3. Cement rubble masonry----------------------------</t>
  </si>
  <si>
    <t xml:space="preserve">  4. Cement rubble masonry, plastered------------- </t>
  </si>
  <si>
    <t xml:space="preserve">  5. Dry rubble (riprap)-------------------------------------</t>
  </si>
  <si>
    <t xml:space="preserve">  1. Formed concrete--------------------------------------</t>
  </si>
  <si>
    <t xml:space="preserve">  3. Dry rubble (riprap)------------------------------------- </t>
  </si>
  <si>
    <t>D. Brick----------------------------------------------------------</t>
  </si>
  <si>
    <t xml:space="preserve">  1. Smooth----------------------------------------------------</t>
  </si>
  <si>
    <t xml:space="preserve">  2. Rough------------------------------------------------------</t>
  </si>
  <si>
    <t xml:space="preserve">  1. Good section--------------------------------------------</t>
  </si>
  <si>
    <t xml:space="preserve">  2. Irregular section----------------------------------------</t>
  </si>
  <si>
    <t xml:space="preserve">  1. Clean, recently completed--------------------------</t>
  </si>
  <si>
    <r>
      <t>III. Open Channels, excavated</t>
    </r>
    <r>
      <rPr>
        <b/>
        <vertAlign val="superscript"/>
        <sz val="11"/>
        <color theme="1"/>
        <rFont val="Calibri"/>
        <family val="2"/>
        <scheme val="minor"/>
      </rPr>
      <t>4</t>
    </r>
    <r>
      <rPr>
        <b/>
        <sz val="11"/>
        <color theme="1"/>
        <rFont val="Calibri"/>
        <family val="2"/>
        <scheme val="minor"/>
      </rPr>
      <t xml:space="preserve"> (straight alignment,</t>
    </r>
    <r>
      <rPr>
        <b/>
        <vertAlign val="superscript"/>
        <sz val="11"/>
        <color theme="1"/>
        <rFont val="Calibri"/>
        <family val="2"/>
        <scheme val="minor"/>
      </rPr>
      <t>5</t>
    </r>
    <r>
      <rPr>
        <b/>
        <sz val="11"/>
        <color theme="1"/>
        <rFont val="Calibri"/>
        <family val="2"/>
        <scheme val="minor"/>
      </rPr>
      <t xml:space="preserve"> natural lining):</t>
    </r>
  </si>
  <si>
    <t xml:space="preserve">  2. Clean, after weathering-------------------------------</t>
  </si>
  <si>
    <t xml:space="preserve">  3. With short grass, few weeds-----------------------</t>
  </si>
  <si>
    <t xml:space="preserve">  4. In gravelly soil, uniform section, clean----------</t>
  </si>
  <si>
    <t xml:space="preserve">  1. No vegetation--------------------------------------------</t>
  </si>
  <si>
    <t xml:space="preserve">  2. Grass, some weeds-----------------------------------</t>
  </si>
  <si>
    <t xml:space="preserve">  3. Dense weeds or aquatic plants in deep channels-------------</t>
  </si>
  <si>
    <t xml:space="preserve">  4. Sides clean, gravel bottom--------------------------</t>
  </si>
  <si>
    <t xml:space="preserve">  5. Sides clean, cobble bottom------------------------</t>
  </si>
  <si>
    <t xml:space="preserve">  2. Light brush on banks----------------------------------</t>
  </si>
  <si>
    <t xml:space="preserve">  1. Based on design section----------------------------</t>
  </si>
  <si>
    <t xml:space="preserve">  2. Based on actual mean section:</t>
  </si>
  <si>
    <t xml:space="preserve">    a. Smooth and uniform------------------------------</t>
  </si>
  <si>
    <t xml:space="preserve">    b. Jagged and irregular------------------------------</t>
  </si>
  <si>
    <t xml:space="preserve">  1. Dense weeds, high as flow depth----------------</t>
  </si>
  <si>
    <t xml:space="preserve">  2. Clean bottom, brush on sides---------------------</t>
  </si>
  <si>
    <t xml:space="preserve">  3. Clean bottom, brush on sides, higheststage of flow--------------</t>
  </si>
  <si>
    <t xml:space="preserve">  4. Dense brush, high stage-----------------------------</t>
  </si>
  <si>
    <r>
      <t>IV. Highway Channels and Swales with Maintained Vegetation</t>
    </r>
    <r>
      <rPr>
        <b/>
        <vertAlign val="superscript"/>
        <sz val="11"/>
        <color theme="1"/>
        <rFont val="Calibri"/>
        <family val="2"/>
        <scheme val="minor"/>
      </rPr>
      <t>6</t>
    </r>
  </si>
  <si>
    <t xml:space="preserve">  1. Bermudagrass, Kentucky bluegrass, Buffalograss:</t>
  </si>
  <si>
    <t xml:space="preserve">    a. Mowed to 2-inches----------------------------------------------</t>
  </si>
  <si>
    <t xml:space="preserve">    b. Length 4n 6 inches----------------------------------------------</t>
  </si>
  <si>
    <t xml:space="preserve">  2. Good stand, any grass:</t>
  </si>
  <si>
    <t xml:space="preserve">    a. Length about 12-inches---------------------------------------</t>
  </si>
  <si>
    <t xml:space="preserve">    b. Length about 24-inches----------------------------------------</t>
  </si>
  <si>
    <t xml:space="preserve">  3. Fair stand, any grass:</t>
  </si>
  <si>
    <t xml:space="preserve">    a. Length about 12-inches----------------------------------------</t>
  </si>
  <si>
    <t xml:space="preserve">  1. Smooth texture-------------------------------------------------------</t>
  </si>
  <si>
    <t xml:space="preserve">  2. Rough texture---------------------------------------------------------</t>
  </si>
  <si>
    <t xml:space="preserve">  1. Smooth-----------------------------------------------------------------</t>
  </si>
  <si>
    <t xml:space="preserve">  2. Rough--------------------------------------------------------------------</t>
  </si>
  <si>
    <t xml:space="preserve">  1. Float finish--------------------------------------------------------------</t>
  </si>
  <si>
    <t xml:space="preserve">  2. Broom finish-----------------------------------------------------------</t>
  </si>
  <si>
    <t xml:space="preserve">  1. Fairly regular section:</t>
  </si>
  <si>
    <t xml:space="preserve">    a. Some grass and weeds, little or no brush---------------</t>
  </si>
  <si>
    <t xml:space="preserve">    c. Some weeds, light brush on banks------------------------</t>
  </si>
  <si>
    <t xml:space="preserve">    d. Some weeds, heavy brush on banks----------------------</t>
  </si>
  <si>
    <t xml:space="preserve">    e. Some weeds, dense willows on banks-------------------</t>
  </si>
  <si>
    <t xml:space="preserve">    f. For trees within channel, with branches submerged at high stage, increase all above values by--------------</t>
  </si>
  <si>
    <t xml:space="preserve">  2. Irregular sections, with pools, slight channel meander; increase values given in 1 a-e about--------------------------</t>
  </si>
  <si>
    <t xml:space="preserve">  3. Mountain streams, no vegetation in channel, banks usually steep, trees and brush along banks submerged at high stage:</t>
  </si>
  <si>
    <t xml:space="preserve">    a. Bottom of gravel. cobbles, and few boulders-----------</t>
  </si>
  <si>
    <t xml:space="preserve">    b. Bottom of cobbles, with large boulders------------------</t>
  </si>
  <si>
    <t xml:space="preserve">  1. Pasture, no brush:</t>
  </si>
  <si>
    <t xml:space="preserve">    a. Short grass---------------------------------------------------------</t>
  </si>
  <si>
    <t xml:space="preserve">    b. High grass----------------------------------------------------------</t>
  </si>
  <si>
    <t xml:space="preserve">  2. Cultivated areas:</t>
  </si>
  <si>
    <t xml:space="preserve">    a. No crop--------------------------------------------------------------</t>
  </si>
  <si>
    <t xml:space="preserve">    b. Mature row crops------------------------------------------------</t>
  </si>
  <si>
    <t xml:space="preserve">    c. Mature field crops------------------------------------------------</t>
  </si>
  <si>
    <t xml:space="preserve">  3. Heavy weeds, scattered brush----------------------------------</t>
  </si>
  <si>
    <t xml:space="preserve">  4. Light brush and trees:10</t>
  </si>
  <si>
    <t xml:space="preserve">    a. Winter----------------------------------------------------------------</t>
  </si>
  <si>
    <t xml:space="preserve">    b. Summer-------------------------------------------------------------</t>
  </si>
  <si>
    <t xml:space="preserve">  5. Medium to dense brush:10</t>
  </si>
  <si>
    <t xml:space="preserve">  6. Dense willows, summer, not bent over by current-------</t>
  </si>
  <si>
    <t xml:space="preserve">  7. Cleared land with tree stumps, 100n150 per acre:</t>
  </si>
  <si>
    <t xml:space="preserve">    a. No sprouts----------------------------------------------------------</t>
  </si>
  <si>
    <t xml:space="preserve">    b. With heavy growth of sprouts--------------------------------</t>
  </si>
  <si>
    <t xml:space="preserve">  8. Heavy stand of timber, a few down trees, little undergrowth:</t>
  </si>
  <si>
    <t xml:space="preserve">    a. Flood depth below branches----------------------------------</t>
  </si>
  <si>
    <t xml:space="preserve">    b. Flood depth reaches branches-----------------------------</t>
  </si>
  <si>
    <t>E. For gutters with small slope, where sediment may accumulate, increase above values of n  by-------------------</t>
  </si>
  <si>
    <t xml:space="preserve">    b. Dense growth of weeds, depth of flow materially greater than weed height---</t>
  </si>
  <si>
    <t>C. Major streams (surface width at flood stage more that 100 ft.): Roughness coefficient usually less than for minor streams of similar description on than for minor streams of similar description on account of less effective resistance offered by irregular banks or vegetation on banks. Values of n may be somewhat reduced. Follow recommendation in publication cited8 if possible. The value of n for larger streams of most regular section, with no boulders or brush, may be in the range of------------------</t>
  </si>
  <si>
    <t>0.020 -  0.023</t>
  </si>
  <si>
    <t>0.023 -  0.033</t>
  </si>
  <si>
    <t>0.022 -  0.027</t>
  </si>
  <si>
    <t>0.016 -  0.018</t>
  </si>
  <si>
    <t>0.018 -  0.020</t>
  </si>
  <si>
    <t>0.022 -  0.025</t>
  </si>
  <si>
    <t>0.025 -  0.030</t>
  </si>
  <si>
    <t>0.030 -  0.035</t>
  </si>
  <si>
    <t>0.030 -  0.040</t>
  </si>
  <si>
    <t>0.028 -  0.033</t>
  </si>
  <si>
    <t>0.035 -  0.050</t>
  </si>
  <si>
    <t>0.040 -  0.045</t>
  </si>
  <si>
    <t>0.08 -  0.12</t>
  </si>
  <si>
    <t>0.05 -  0.08</t>
  </si>
  <si>
    <t>0.07 -  0.11</t>
  </si>
  <si>
    <t>0.10 -  0.14</t>
  </si>
  <si>
    <t>0.07 -  0.045</t>
  </si>
  <si>
    <t>0.09 -  0.05</t>
  </si>
  <si>
    <t>0.18 -  0.09</t>
  </si>
  <si>
    <t>0.30 -  0.15</t>
  </si>
  <si>
    <t>0.14 -  0.08</t>
  </si>
  <si>
    <t>0.25 -  0.13</t>
  </si>
  <si>
    <t>0.05 -  0.035</t>
  </si>
  <si>
    <t>0.06 -  0.04</t>
  </si>
  <si>
    <t>0.12 -  0.07</t>
  </si>
  <si>
    <t>0.20 -  0.10</t>
  </si>
  <si>
    <t>0.10 -  0.06</t>
  </si>
  <si>
    <t>0.17 -  0.09</t>
  </si>
  <si>
    <t>0.030 - 0.035</t>
  </si>
  <si>
    <t>0.035 - 0.05</t>
  </si>
  <si>
    <t>0.05 - 0.07</t>
  </si>
  <si>
    <t>0.06 - 0.08</t>
  </si>
  <si>
    <t>0.01 - 0.02</t>
  </si>
  <si>
    <t>0.04 - 0.05</t>
  </si>
  <si>
    <t>0.03 - 0.04</t>
  </si>
  <si>
    <t>0.035 - 0.045</t>
  </si>
  <si>
    <t>0.05 - 0.06</t>
  </si>
  <si>
    <t>0.07 - 0.11</t>
  </si>
  <si>
    <t>0.10 - 0.16</t>
  </si>
  <si>
    <t>0.15 - 0.20</t>
  </si>
  <si>
    <t>0.10 - 0.12</t>
  </si>
  <si>
    <t>0.12 - 0.16</t>
  </si>
  <si>
    <t>0.028 - 0.033</t>
  </si>
  <si>
    <t>2 Ranges indicated for closed conduits and for open channels, lined or excavated, are for good to fair construction (unless otherwise stated). For poor quality construction, use larger values of n.</t>
  </si>
  <si>
    <t>3 Friction Factors in Corrugated Metal Pipe, by M.J. Webster and L.R. Metcalf, Corps of Engineers, Department of the Army; published in Journal of the Hydraulics Division, Proceedings of the American Society of Civil Engineers, vol. 85, No. HY9, Sept. 1959, Paper No. 2148, pp.35n67.</t>
  </si>
  <si>
    <t>4 For Important work and where accurate determination of water profiles is necessary, the designer is urged to consult the following references and to select n by comparison of the specific conditions with the channel tested:  Flow of Water in Irrigation and Similar Channels, by F.C. Scobey, Division of irrigation, Soil Conservation Service, U.S. Department of Agriculture, Tech. Bull. No. 652, Feb. 1939; and Flow of Water in Drainage Channels, by C.E. Ramser, Division of Agricultural Engineering, Bureau of Public Roads, U.S. Department of Agriculture, Tech. Bull. No. 129, Nov. 1929.</t>
  </si>
  <si>
    <t>5 With channel of an alignment other than straight, loss of head by resistance forces will be increased. A small increase in value of n may be made, to allow for the additional loss of energy.</t>
  </si>
  <si>
    <t>6 Handbook of Channel Design for Soil and Water Conservation, prepared by the Stillwater Outdoor Hydraulic Laboratory in cooperation with the Oklahoma Agricultural Experiment Station; published by the Soil Conservation Service, U.S. Department of Agriculture, Publ. No. SCS-TP-61, Mar. 1947, rev. June 1954.</t>
  </si>
  <si>
    <t>7 Flow of Water in Channels Protected by Vegetative Linings, by W.O. Ree and V.J. Palmer, Division of Drainage and Water Control, Research, Soil Conservation Service, U.S. Department of Agriculture, Tech. Bull. No. 967, Feb. 1949.</t>
  </si>
  <si>
    <t>8 For calculation of stage or discharge in natural stream channels, it is recommended that the designer consult the local District Office of the SurfaceWater Branch of the U.S. Geological Survey, to obtain data regarding values of n applicable to streams of any specific locality. Where this procedureis not followed, the table may be used as a guide. The values of n tabulated have been derived from data reported by C.E. Ramser (see footnote 4)and from other incomplete data.</t>
  </si>
  <si>
    <t>10 The presence of foliage on trees and brush under flood stage will materially increase the value of n. Therefore, roughness coefficients forvegetation in leaf will be larger than bare branches. For trees in channel or on banks, and for brush on banks where submergence of branchesincreases with depth of flow, n will increase with rising stage.</t>
  </si>
  <si>
    <t>9 The tentative values of n cited are principally derived from measurements made fairly short but straight reaches of natural streams. Where slopescalculated from flood elevations along a considerable length of channel, involving meanders and bends, are to be used in velocity calculations by the Manning formula, the value of n must be increased to provide for the additional loss of energy caused by bends. The increase may be in the range ofperhaps 3 to 15 percent.</t>
  </si>
  <si>
    <r>
      <t>Manning's Roughness Coefficients, n</t>
    </r>
    <r>
      <rPr>
        <b/>
        <vertAlign val="superscript"/>
        <sz val="11"/>
        <color theme="1"/>
        <rFont val="Calibri"/>
        <family val="2"/>
        <scheme val="minor"/>
      </rPr>
      <t>1</t>
    </r>
  </si>
  <si>
    <t>Table A.2 Factor for Pond and Swamp Areas (USDA, 1986)</t>
  </si>
  <si>
    <t>5 or greater</t>
  </si>
  <si>
    <r>
      <t>Pond and Swamp Areas (%</t>
    </r>
    <r>
      <rPr>
        <b/>
        <vertAlign val="superscript"/>
        <sz val="12"/>
        <color theme="1"/>
        <rFont val="Calibri"/>
        <family val="2"/>
      </rPr>
      <t>1</t>
    </r>
    <r>
      <rPr>
        <b/>
        <sz val="12"/>
        <color theme="1"/>
        <rFont val="Calibri"/>
        <family val="2"/>
      </rPr>
      <t>)</t>
    </r>
  </si>
  <si>
    <r>
      <t>F</t>
    </r>
    <r>
      <rPr>
        <b/>
        <vertAlign val="subscript"/>
        <sz val="12"/>
        <color theme="1"/>
        <rFont val="Calibri"/>
        <family val="2"/>
      </rPr>
      <t>p</t>
    </r>
  </si>
  <si>
    <r>
      <t>1</t>
    </r>
    <r>
      <rPr>
        <sz val="10"/>
        <color theme="1"/>
        <rFont val="Times New Roman"/>
        <family val="1"/>
      </rPr>
      <t xml:space="preserve"> Percent of entire drainage basin</t>
    </r>
  </si>
  <si>
    <t>5.0</t>
  </si>
  <si>
    <t>4.0</t>
  </si>
  <si>
    <t>Total Volume:</t>
  </si>
  <si>
    <t>Post-Construction Small Storm Hydraulics Summary</t>
  </si>
  <si>
    <t>AAA-###(###)</t>
  </si>
  <si>
    <t>1000####</t>
  </si>
  <si>
    <t>Peak Flow (cfs)</t>
  </si>
  <si>
    <t>Peak Flow Calculations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</si>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</sst>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17" x14ac:knownFonts="1">
    <font>
      <sz val="11"/>
      <color theme="1"/>
      <name val="Calibri"/>
      <family val="2"/>
      <scheme val="minor"/>
    </font>
    <font>
      <vertAlign val="superscript"/>
      <sz val="11"/>
      <color theme="1"/>
      <name val="Calibri"/>
      <family val="2"/>
      <scheme val="minor"/>
    </font>
    <font>
      <vertAlign val="subscript"/>
      <sz val="11"/>
      <color theme="1"/>
      <name val="Calibri"/>
      <family val="2"/>
      <scheme val="minor"/>
    </font>
    <font>
      <sz val="9"/>
      <color indexed="81"/>
      <name val="Tahoma"/>
      <family val="2"/>
    </font>
    <font>
      <b/>
      <sz val="9"/>
      <color indexed="81"/>
      <name val="Tahoma"/>
      <family val="2"/>
    </font>
    <font>
      <u/>
      <sz val="11"/>
      <color theme="10"/>
      <name val="Calibri"/>
      <family val="2"/>
      <scheme val="minor"/>
    </font>
    <font>
      <b/>
      <sz val="11"/>
      <color theme="1"/>
      <name val="Calibri"/>
      <family val="2"/>
      <scheme val="minor"/>
    </font>
    <font>
      <b/>
      <vertAlign val="subscript"/>
      <sz val="11"/>
      <color theme="1"/>
      <name val="Calibri"/>
      <family val="2"/>
      <scheme val="minor"/>
    </font>
    <font>
      <b/>
      <vertAlign val="superscript"/>
      <sz val="11"/>
      <color theme="1"/>
      <name val="Calibri"/>
      <family val="2"/>
      <scheme val="minor"/>
    </font>
    <font>
      <b/>
      <sz val="12"/>
      <color theme="1"/>
      <name val="Calibri"/>
      <family val="2"/>
      <scheme val="minor"/>
    </font>
    <font>
      <sz val="11"/>
      <color theme="1"/>
      <name val="Symbol"/>
      <family val="1"/>
      <charset val="2"/>
    </font>
    <font>
      <b/>
      <sz val="12"/>
      <color theme="1"/>
      <name val="Calibri"/>
      <family val="2"/>
    </font>
    <font>
      <b/>
      <vertAlign val="superscript"/>
      <sz val="12"/>
      <color theme="1"/>
      <name val="Calibri"/>
      <family val="2"/>
    </font>
    <font>
      <b/>
      <vertAlign val="subscript"/>
      <sz val="12"/>
      <color theme="1"/>
      <name val="Calibri"/>
      <family val="2"/>
    </font>
    <font>
      <sz val="12"/>
      <color theme="1"/>
      <name val="Calibri"/>
      <family val="2"/>
    </font>
    <font>
      <vertAlign val="superscript"/>
      <sz val="10"/>
      <color theme="1"/>
      <name val="Times New Roman"/>
      <family val="1"/>
    </font>
    <font>
      <sz val="10"/>
      <color theme="1"/>
      <name val="Times New Roman"/>
      <family val="1"/>
    </font>
  </fonts>
  <fills count="7">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8"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thick">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
      <left/>
      <right/>
      <top style="thick">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292">
    <xf numFmtId="0" fontId="0" fillId="0" borderId="0" xfId="0"/>
    <xf numFmtId="0" fontId="0" fillId="0" borderId="0" xfId="0" applyAlignment="1" applyProtection="1">
      <alignment horizontal="right"/>
    </xf>
    <xf numFmtId="0" fontId="0" fillId="0" borderId="0" xfId="0" applyProtection="1"/>
    <xf numFmtId="0" fontId="0" fillId="0" borderId="0" xfId="0" applyAlignment="1" applyProtection="1">
      <alignment horizontal="right" vertical="center"/>
    </xf>
    <xf numFmtId="0" fontId="0" fillId="0" borderId="0" xfId="0" applyAlignment="1" applyProtection="1">
      <alignment wrapText="1"/>
    </xf>
    <xf numFmtId="0" fontId="0" fillId="0" borderId="0" xfId="0" applyAlignment="1" applyProtection="1">
      <alignment vertical="center"/>
      <protection locked="0"/>
    </xf>
    <xf numFmtId="0" fontId="0" fillId="0" borderId="0" xfId="0" applyProtection="1">
      <protection locked="0"/>
    </xf>
    <xf numFmtId="0" fontId="0" fillId="0" borderId="0" xfId="0" applyAlignment="1" applyProtection="1">
      <alignment wrapText="1"/>
      <protection locked="0"/>
    </xf>
    <xf numFmtId="0" fontId="0" fillId="0" borderId="0" xfId="0" applyFill="1" applyProtection="1">
      <protection locked="0"/>
    </xf>
    <xf numFmtId="2" fontId="0" fillId="0" borderId="0" xfId="0" applyNumberFormat="1" applyFill="1" applyBorder="1" applyProtection="1">
      <protection locked="0"/>
    </xf>
    <xf numFmtId="0" fontId="0" fillId="0" borderId="5" xfId="0" applyBorder="1"/>
    <xf numFmtId="0" fontId="6" fillId="0" borderId="0" xfId="0" applyFont="1"/>
    <xf numFmtId="0" fontId="0" fillId="0" borderId="0" xfId="0" applyAlignment="1">
      <alignment wrapText="1"/>
    </xf>
    <xf numFmtId="0" fontId="6" fillId="0" borderId="5" xfId="0" applyFont="1" applyBorder="1" applyAlignment="1">
      <alignment horizontal="center"/>
    </xf>
    <xf numFmtId="2" fontId="0" fillId="0" borderId="0" xfId="0" applyNumberFormat="1"/>
    <xf numFmtId="2" fontId="0" fillId="0" borderId="5" xfId="0" applyNumberFormat="1" applyBorder="1"/>
    <xf numFmtId="0" fontId="6" fillId="0" borderId="7" xfId="0" applyFont="1" applyBorder="1"/>
    <xf numFmtId="0" fontId="0" fillId="0" borderId="2" xfId="0" applyBorder="1"/>
    <xf numFmtId="0" fontId="6" fillId="0" borderId="8" xfId="0" applyFont="1" applyBorder="1" applyAlignment="1">
      <alignment horizontal="center"/>
    </xf>
    <xf numFmtId="0" fontId="0" fillId="0" borderId="9" xfId="0" applyBorder="1"/>
    <xf numFmtId="0" fontId="0" fillId="0" borderId="0" xfId="0" applyBorder="1"/>
    <xf numFmtId="0" fontId="0" fillId="0" borderId="10" xfId="0" applyBorder="1" applyAlignment="1">
      <alignment horizontal="center"/>
    </xf>
    <xf numFmtId="0" fontId="0" fillId="0" borderId="11" xfId="0" applyBorder="1"/>
    <xf numFmtId="0" fontId="0" fillId="0" borderId="12" xfId="0" applyBorder="1" applyAlignment="1">
      <alignment horizontal="center"/>
    </xf>
    <xf numFmtId="0" fontId="0" fillId="0" borderId="13" xfId="0" applyBorder="1"/>
    <xf numFmtId="0" fontId="0" fillId="0" borderId="6" xfId="0" applyBorder="1"/>
    <xf numFmtId="0" fontId="0" fillId="0" borderId="14" xfId="0" applyBorder="1" applyAlignment="1">
      <alignment horizontal="center"/>
    </xf>
    <xf numFmtId="0" fontId="0" fillId="0" borderId="7" xfId="0" applyBorder="1"/>
    <xf numFmtId="0" fontId="0" fillId="0" borderId="8" xfId="0" applyBorder="1" applyAlignment="1">
      <alignment horizontal="center"/>
    </xf>
    <xf numFmtId="0" fontId="0" fillId="0" borderId="0" xfId="0" applyAlignment="1" applyProtection="1">
      <alignment horizontal="right"/>
    </xf>
    <xf numFmtId="14" fontId="0" fillId="0" borderId="0" xfId="0" applyNumberFormat="1" applyAlignment="1" applyProtection="1">
      <alignment vertical="center"/>
    </xf>
    <xf numFmtId="0" fontId="0" fillId="0" borderId="0" xfId="0" applyAlignment="1" applyProtection="1">
      <alignment vertical="center"/>
    </xf>
    <xf numFmtId="0" fontId="0" fillId="0" borderId="0" xfId="0" applyAlignment="1" applyProtection="1">
      <protection locked="0"/>
    </xf>
    <xf numFmtId="1" fontId="0" fillId="0" borderId="0" xfId="0" applyNumberFormat="1"/>
    <xf numFmtId="0" fontId="0" fillId="0" borderId="0" xfId="0" applyAlignment="1" applyProtection="1">
      <alignment horizontal="right" vertical="top"/>
    </xf>
    <xf numFmtId="0" fontId="0" fillId="0" borderId="0" xfId="0" applyAlignment="1" applyProtection="1">
      <alignment horizontal="center" vertical="top"/>
    </xf>
    <xf numFmtId="0" fontId="0" fillId="0" borderId="0" xfId="0" applyAlignment="1" applyProtection="1">
      <alignment horizontal="left" vertical="top"/>
      <protection locked="0"/>
    </xf>
    <xf numFmtId="0" fontId="0" fillId="0" borderId="20" xfId="0" applyBorder="1" applyProtection="1">
      <protection locked="0"/>
    </xf>
    <xf numFmtId="0" fontId="0" fillId="0" borderId="0" xfId="0" applyAlignment="1">
      <alignment horizontal="center"/>
    </xf>
    <xf numFmtId="0" fontId="0" fillId="0" borderId="0" xfId="0"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left" vertical="top" wrapText="1"/>
      <protection locked="0"/>
    </xf>
    <xf numFmtId="14" fontId="0" fillId="0" borderId="0" xfId="0" applyNumberFormat="1" applyAlignment="1" applyProtection="1">
      <alignment horizontal="left" vertical="center"/>
      <protection locked="0"/>
    </xf>
    <xf numFmtId="0" fontId="0" fillId="0" borderId="0" xfId="0" applyAlignment="1" applyProtection="1">
      <alignment horizontal="left" vertical="top"/>
      <protection locked="0"/>
    </xf>
    <xf numFmtId="0" fontId="0" fillId="0" borderId="0" xfId="0" applyAlignment="1">
      <alignment horizontal="left"/>
    </xf>
    <xf numFmtId="0" fontId="0" fillId="0" borderId="0" xfId="0" applyAlignment="1" applyProtection="1">
      <alignment horizontal="left"/>
      <protection locked="0"/>
    </xf>
    <xf numFmtId="0" fontId="0" fillId="0" borderId="0" xfId="0" applyAlignment="1" applyProtection="1">
      <alignment horizontal="left" vertical="top"/>
      <protection locked="0"/>
    </xf>
    <xf numFmtId="0" fontId="0" fillId="0" borderId="35" xfId="0" applyBorder="1" applyAlignment="1" applyProtection="1">
      <alignment wrapText="1"/>
      <protection locked="0"/>
    </xf>
    <xf numFmtId="0" fontId="0" fillId="0" borderId="0" xfId="0" applyBorder="1" applyProtection="1">
      <protection locked="0"/>
    </xf>
    <xf numFmtId="0" fontId="0" fillId="0" borderId="0" xfId="0" applyBorder="1" applyAlignment="1" applyProtection="1">
      <alignment wrapText="1"/>
      <protection locked="0"/>
    </xf>
    <xf numFmtId="0" fontId="0" fillId="0" borderId="1" xfId="0" applyBorder="1" applyAlignment="1" applyProtection="1">
      <alignment horizontal="right"/>
    </xf>
    <xf numFmtId="0" fontId="0" fillId="0" borderId="0" xfId="0" applyBorder="1" applyProtection="1"/>
    <xf numFmtId="0" fontId="0" fillId="0" borderId="0" xfId="0" applyFill="1" applyBorder="1" applyProtection="1"/>
    <xf numFmtId="0" fontId="0" fillId="0" borderId="0" xfId="0" applyFill="1" applyBorder="1" applyProtection="1">
      <protection locked="0"/>
    </xf>
    <xf numFmtId="0" fontId="0" fillId="0" borderId="0" xfId="0" applyFill="1" applyBorder="1" applyAlignment="1" applyProtection="1">
      <alignment wrapText="1"/>
      <protection locked="0"/>
    </xf>
    <xf numFmtId="164" fontId="0" fillId="0" borderId="0" xfId="0" applyNumberFormat="1" applyFill="1" applyBorder="1" applyAlignment="1" applyProtection="1">
      <alignment horizontal="center" vertical="center"/>
    </xf>
    <xf numFmtId="0" fontId="0" fillId="0" borderId="0" xfId="0" applyFill="1" applyBorder="1" applyAlignment="1" applyProtection="1">
      <alignment horizontal="right"/>
    </xf>
    <xf numFmtId="164" fontId="0" fillId="0" borderId="0" xfId="0" applyNumberFormat="1" applyFill="1" applyBorder="1" applyAlignment="1" applyProtection="1">
      <alignment horizontal="left" vertical="center"/>
    </xf>
    <xf numFmtId="0" fontId="0" fillId="0" borderId="43" xfId="0" applyBorder="1" applyProtection="1">
      <protection locked="0"/>
    </xf>
    <xf numFmtId="0" fontId="0" fillId="0" borderId="0" xfId="0" applyBorder="1" applyAlignment="1" applyProtection="1">
      <alignment wrapText="1"/>
    </xf>
    <xf numFmtId="0" fontId="0" fillId="0" borderId="0" xfId="0" applyBorder="1" applyAlignment="1" applyProtection="1">
      <alignment horizontal="center" vertical="center"/>
    </xf>
    <xf numFmtId="0" fontId="0" fillId="0" borderId="43" xfId="0" applyBorder="1" applyAlignment="1" applyProtection="1">
      <protection locked="0"/>
    </xf>
    <xf numFmtId="0" fontId="0" fillId="0" borderId="0" xfId="0" applyBorder="1" applyAlignment="1" applyProtection="1">
      <alignment horizontal="right"/>
    </xf>
    <xf numFmtId="0" fontId="0" fillId="0" borderId="44" xfId="0" applyBorder="1" applyProtection="1">
      <protection locked="0"/>
    </xf>
    <xf numFmtId="0" fontId="0" fillId="0" borderId="35" xfId="0" applyBorder="1" applyProtection="1">
      <protection locked="0"/>
    </xf>
    <xf numFmtId="0" fontId="0" fillId="0" borderId="35" xfId="0" applyBorder="1" applyAlignment="1" applyProtection="1">
      <alignment horizontal="right"/>
    </xf>
    <xf numFmtId="0" fontId="0" fillId="0" borderId="21" xfId="0" applyFill="1" applyBorder="1" applyProtection="1"/>
    <xf numFmtId="0" fontId="0" fillId="0" borderId="24" xfId="0" applyFill="1" applyBorder="1" applyProtection="1"/>
    <xf numFmtId="0" fontId="0" fillId="0" borderId="0" xfId="0" applyFill="1" applyBorder="1" applyAlignment="1" applyProtection="1">
      <alignment vertical="center"/>
    </xf>
    <xf numFmtId="0" fontId="0" fillId="0" borderId="0" xfId="0" applyBorder="1" applyAlignment="1" applyProtection="1">
      <protection locked="0"/>
    </xf>
    <xf numFmtId="0" fontId="0" fillId="0" borderId="0" xfId="0" applyFill="1" applyBorder="1" applyAlignment="1" applyProtection="1">
      <alignment horizontal="right" vertical="center"/>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left" vertical="center"/>
    </xf>
    <xf numFmtId="0" fontId="0" fillId="0" borderId="0" xfId="0" applyFill="1" applyBorder="1" applyAlignment="1" applyProtection="1">
      <protection locked="0"/>
    </xf>
    <xf numFmtId="0" fontId="0" fillId="0" borderId="0" xfId="0" applyBorder="1" applyAlignment="1" applyProtection="1">
      <alignment horizontal="center" vertical="center"/>
      <protection locked="0"/>
    </xf>
    <xf numFmtId="0" fontId="0" fillId="0" borderId="0" xfId="0" applyBorder="1" applyAlignment="1" applyProtection="1">
      <alignment vertical="center"/>
    </xf>
    <xf numFmtId="0" fontId="0" fillId="0" borderId="0" xfId="0" applyBorder="1" applyAlignment="1" applyProtection="1">
      <alignment horizontal="left"/>
      <protection locked="0"/>
    </xf>
    <xf numFmtId="0" fontId="5" fillId="0" borderId="0" xfId="1" applyBorder="1" applyAlignment="1" applyProtection="1">
      <alignment horizontal="left"/>
    </xf>
    <xf numFmtId="0" fontId="0" fillId="0" borderId="0" xfId="0" applyBorder="1" applyAlignment="1" applyProtection="1">
      <alignment horizontal="left" vertical="center"/>
    </xf>
    <xf numFmtId="0" fontId="0" fillId="0" borderId="0" xfId="0" applyBorder="1" applyAlignment="1" applyProtection="1">
      <alignment horizontal="right" vertical="center"/>
    </xf>
    <xf numFmtId="0" fontId="0" fillId="0" borderId="0"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7" xfId="0" applyBorder="1" applyAlignment="1" applyProtection="1">
      <alignment horizontal="center" vertical="center"/>
    </xf>
    <xf numFmtId="0" fontId="0" fillId="0" borderId="18" xfId="0"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19" xfId="0" applyFill="1" applyBorder="1" applyAlignment="1" applyProtection="1">
      <alignment vertical="center"/>
      <protection locked="0"/>
    </xf>
    <xf numFmtId="0" fontId="0" fillId="0" borderId="17" xfId="0" applyBorder="1" applyAlignment="1" applyProtection="1">
      <alignment horizontal="center" vertical="center"/>
      <protection locked="0"/>
    </xf>
    <xf numFmtId="0" fontId="0" fillId="0" borderId="22" xfId="0" applyFill="1" applyBorder="1" applyAlignment="1" applyProtection="1">
      <alignment horizontal="center"/>
      <protection locked="0"/>
    </xf>
    <xf numFmtId="0" fontId="0" fillId="0" borderId="20" xfId="0" applyBorder="1" applyAlignment="1" applyProtection="1">
      <alignment horizontal="center"/>
    </xf>
    <xf numFmtId="0" fontId="0" fillId="0" borderId="22" xfId="0" applyBorder="1" applyAlignment="1" applyProtection="1">
      <alignment horizontal="center"/>
    </xf>
    <xf numFmtId="0" fontId="0" fillId="0" borderId="15" xfId="0" applyFill="1" applyBorder="1" applyProtection="1">
      <protection locked="0"/>
    </xf>
    <xf numFmtId="0" fontId="0" fillId="0" borderId="0" xfId="0" applyAlignment="1" applyProtection="1">
      <alignment horizontal="left" vertical="center"/>
      <protection locked="0"/>
    </xf>
    <xf numFmtId="0" fontId="0" fillId="0" borderId="0" xfId="0" applyFill="1" applyAlignment="1" applyProtection="1">
      <alignment horizontal="left"/>
      <protection locked="0"/>
    </xf>
    <xf numFmtId="0" fontId="0" fillId="0" borderId="0" xfId="0" applyFill="1" applyAlignment="1" applyProtection="1">
      <alignment horizontal="left" vertical="top" wrapText="1"/>
      <protection locked="0"/>
    </xf>
    <xf numFmtId="0" fontId="0" fillId="0" borderId="0" xfId="0" applyFill="1" applyAlignment="1" applyProtection="1">
      <alignment horizontal="left" vertical="top"/>
      <protection locked="0"/>
    </xf>
    <xf numFmtId="0" fontId="0" fillId="0" borderId="0" xfId="0" applyFill="1" applyAlignment="1" applyProtection="1">
      <alignment horizontal="left" vertical="center"/>
      <protection locked="0"/>
    </xf>
    <xf numFmtId="0" fontId="0" fillId="0" borderId="0" xfId="0" applyFill="1" applyAlignment="1" applyProtection="1">
      <alignment vertical="center"/>
      <protection locked="0"/>
    </xf>
    <xf numFmtId="49" fontId="0" fillId="0" borderId="0" xfId="0" applyNumberFormat="1" applyFill="1" applyAlignment="1" applyProtection="1">
      <alignment horizontal="left" vertical="top" wrapText="1"/>
      <protection locked="0"/>
    </xf>
    <xf numFmtId="0" fontId="0" fillId="5" borderId="1" xfId="0" applyFill="1" applyBorder="1" applyAlignment="1" applyProtection="1">
      <alignment wrapText="1"/>
      <protection locked="0"/>
    </xf>
    <xf numFmtId="0" fontId="0" fillId="5" borderId="1" xfId="0" applyFill="1" applyBorder="1" applyAlignment="1" applyProtection="1">
      <alignment horizontal="center"/>
      <protection locked="0"/>
    </xf>
    <xf numFmtId="0" fontId="0" fillId="5" borderId="23" xfId="0" applyFill="1" applyBorder="1" applyAlignment="1" applyProtection="1">
      <alignment wrapText="1"/>
      <protection locked="0"/>
    </xf>
    <xf numFmtId="0" fontId="0" fillId="5" borderId="23" xfId="0" applyFill="1" applyBorder="1" applyAlignment="1" applyProtection="1">
      <alignment horizontal="center"/>
      <protection locked="0"/>
    </xf>
    <xf numFmtId="49" fontId="0" fillId="5" borderId="0" xfId="0" applyNumberFormat="1" applyFill="1" applyAlignment="1" applyProtection="1">
      <alignment horizontal="left" vertical="top" wrapText="1"/>
      <protection locked="0"/>
    </xf>
    <xf numFmtId="0" fontId="0" fillId="5" borderId="0" xfId="0" applyFill="1" applyAlignment="1" applyProtection="1">
      <alignment horizontal="left"/>
      <protection locked="0"/>
    </xf>
    <xf numFmtId="0" fontId="0" fillId="5" borderId="1" xfId="0" applyFill="1" applyBorder="1" applyProtection="1">
      <protection locked="0"/>
    </xf>
    <xf numFmtId="0" fontId="0" fillId="5" borderId="23" xfId="0" applyFill="1" applyBorder="1" applyProtection="1">
      <protection locked="0"/>
    </xf>
    <xf numFmtId="0" fontId="0" fillId="5" borderId="19" xfId="0" applyFill="1" applyBorder="1" applyProtection="1">
      <protection locked="0"/>
    </xf>
    <xf numFmtId="0" fontId="0" fillId="5" borderId="21" xfId="0" applyFill="1" applyBorder="1" applyProtection="1">
      <protection locked="0"/>
    </xf>
    <xf numFmtId="0" fontId="0" fillId="5" borderId="48" xfId="0" applyFill="1" applyBorder="1" applyProtection="1">
      <protection locked="0"/>
    </xf>
    <xf numFmtId="0" fontId="0" fillId="5" borderId="19" xfId="0" applyFill="1" applyBorder="1" applyAlignment="1" applyProtection="1">
      <alignment horizontal="center" vertical="center"/>
      <protection locked="0"/>
    </xf>
    <xf numFmtId="0" fontId="0" fillId="5" borderId="21" xfId="0" applyFill="1" applyBorder="1" applyAlignment="1" applyProtection="1">
      <alignment horizontal="center" vertical="center"/>
      <protection locked="0"/>
    </xf>
    <xf numFmtId="0" fontId="0" fillId="4" borderId="20" xfId="0" applyFill="1" applyBorder="1" applyAlignment="1">
      <alignment horizontal="center"/>
    </xf>
    <xf numFmtId="0" fontId="0" fillId="4" borderId="1" xfId="0" applyFill="1" applyBorder="1" applyAlignment="1">
      <alignment horizontal="center"/>
    </xf>
    <xf numFmtId="0" fontId="10" fillId="4" borderId="1" xfId="0" applyFont="1" applyFill="1" applyBorder="1" applyAlignment="1">
      <alignment horizontal="center"/>
    </xf>
    <xf numFmtId="0" fontId="0" fillId="4" borderId="1" xfId="0" applyFill="1" applyBorder="1" applyAlignment="1"/>
    <xf numFmtId="2" fontId="0" fillId="4" borderId="22" xfId="0" applyNumberFormat="1" applyFill="1" applyBorder="1" applyAlignment="1" applyProtection="1">
      <alignment horizontal="center"/>
      <protection locked="0"/>
    </xf>
    <xf numFmtId="2" fontId="0" fillId="4" borderId="23" xfId="0" applyNumberFormat="1" applyFill="1" applyBorder="1" applyAlignment="1" applyProtection="1">
      <alignment horizontal="center"/>
      <protection locked="0"/>
    </xf>
    <xf numFmtId="2" fontId="0" fillId="4" borderId="23" xfId="0" applyNumberFormat="1" applyFill="1" applyBorder="1" applyAlignment="1" applyProtection="1">
      <alignment horizontal="center" vertical="top" wrapText="1"/>
      <protection locked="0"/>
    </xf>
    <xf numFmtId="166" fontId="0" fillId="4" borderId="23" xfId="0" applyNumberFormat="1" applyFill="1" applyBorder="1" applyAlignment="1" applyProtection="1">
      <alignment horizontal="center" vertical="top" wrapText="1"/>
      <protection locked="0"/>
    </xf>
    <xf numFmtId="3" fontId="0" fillId="4" borderId="23" xfId="0" applyNumberFormat="1" applyFill="1" applyBorder="1" applyAlignment="1" applyProtection="1">
      <alignment horizontal="center" vertical="top"/>
    </xf>
    <xf numFmtId="3" fontId="0" fillId="4" borderId="23" xfId="0" applyNumberFormat="1" applyFill="1" applyBorder="1" applyAlignment="1" applyProtection="1">
      <alignment horizontal="center" vertical="top"/>
      <protection locked="0"/>
    </xf>
    <xf numFmtId="3" fontId="0" fillId="4" borderId="23" xfId="0" applyNumberFormat="1" applyFill="1" applyBorder="1" applyAlignment="1" applyProtection="1">
      <alignment horizontal="center" vertical="top" wrapText="1"/>
      <protection locked="0"/>
    </xf>
    <xf numFmtId="0" fontId="0" fillId="0" borderId="0" xfId="0" applyFill="1" applyBorder="1" applyAlignment="1" applyProtection="1">
      <alignment horizontal="right"/>
      <protection locked="0"/>
    </xf>
    <xf numFmtId="2" fontId="0" fillId="0" borderId="0" xfId="0" applyNumberFormat="1" applyFill="1" applyBorder="1" applyAlignment="1" applyProtection="1">
      <alignment horizontal="right"/>
      <protection locked="0"/>
    </xf>
    <xf numFmtId="0" fontId="0" fillId="0" borderId="0" xfId="0" applyFill="1" applyBorder="1" applyAlignment="1" applyProtection="1">
      <alignment wrapText="1"/>
    </xf>
    <xf numFmtId="0" fontId="0" fillId="0" borderId="15" xfId="0" applyFill="1" applyBorder="1" applyAlignment="1" applyProtection="1">
      <alignment horizontal="left" vertical="center"/>
    </xf>
    <xf numFmtId="3" fontId="0" fillId="0" borderId="0" xfId="0" applyNumberFormat="1" applyFill="1" applyBorder="1" applyAlignment="1" applyProtection="1">
      <alignment wrapText="1"/>
    </xf>
    <xf numFmtId="164" fontId="0" fillId="0" borderId="35" xfId="0" applyNumberFormat="1" applyFill="1" applyBorder="1" applyAlignment="1" applyProtection="1">
      <alignment wrapText="1"/>
    </xf>
    <xf numFmtId="0" fontId="0" fillId="0" borderId="16" xfId="0" applyFill="1" applyBorder="1" applyAlignment="1" applyProtection="1">
      <alignment horizontal="center" vertical="center"/>
    </xf>
    <xf numFmtId="164" fontId="0" fillId="0" borderId="21" xfId="0" applyNumberFormat="1" applyFill="1" applyBorder="1" applyAlignment="1" applyProtection="1">
      <alignment horizontal="center" vertical="center"/>
    </xf>
    <xf numFmtId="164" fontId="0" fillId="0" borderId="24" xfId="0" applyNumberFormat="1" applyFill="1" applyBorder="1" applyAlignment="1" applyProtection="1">
      <alignment horizontal="center" vertical="center"/>
    </xf>
    <xf numFmtId="2" fontId="0" fillId="0" borderId="39" xfId="0" applyNumberFormat="1" applyFill="1" applyBorder="1" applyProtection="1"/>
    <xf numFmtId="0" fontId="0" fillId="0" borderId="21" xfId="0" applyFill="1" applyBorder="1" applyAlignment="1" applyProtection="1">
      <alignment horizontal="center" vertical="center"/>
    </xf>
    <xf numFmtId="2" fontId="0" fillId="0" borderId="21" xfId="0" applyNumberFormat="1" applyFill="1" applyBorder="1" applyAlignment="1" applyProtection="1">
      <alignment horizontal="center" vertical="center"/>
    </xf>
    <xf numFmtId="165" fontId="0" fillId="0" borderId="21" xfId="0" applyNumberFormat="1" applyFill="1" applyBorder="1" applyAlignment="1" applyProtection="1">
      <alignment horizontal="center" vertical="center"/>
    </xf>
    <xf numFmtId="2" fontId="0" fillId="0" borderId="24" xfId="0" applyNumberFormat="1" applyFill="1" applyBorder="1" applyAlignment="1" applyProtection="1">
      <alignment horizontal="center" vertical="center"/>
    </xf>
    <xf numFmtId="164" fontId="0" fillId="0" borderId="19" xfId="0" applyNumberFormat="1" applyFill="1" applyBorder="1" applyAlignment="1" applyProtection="1">
      <alignment horizontal="center" vertical="center"/>
    </xf>
    <xf numFmtId="0" fontId="6" fillId="3" borderId="38" xfId="0" applyFont="1" applyFill="1" applyBorder="1" applyAlignment="1" applyProtection="1">
      <alignment horizontal="center"/>
    </xf>
    <xf numFmtId="0" fontId="6" fillId="0" borderId="15" xfId="0" applyFont="1" applyFill="1" applyBorder="1" applyAlignment="1" applyProtection="1">
      <alignment horizontal="center"/>
      <protection locked="0"/>
    </xf>
    <xf numFmtId="0" fontId="0" fillId="0" borderId="15" xfId="0" applyFill="1" applyBorder="1" applyAlignment="1" applyProtection="1">
      <alignment vertical="center"/>
      <protection locked="0"/>
    </xf>
    <xf numFmtId="0" fontId="0" fillId="0" borderId="15" xfId="0" applyFill="1" applyBorder="1" applyProtection="1"/>
    <xf numFmtId="0" fontId="0" fillId="0" borderId="15" xfId="0" applyFill="1" applyBorder="1" applyAlignment="1" applyProtection="1">
      <alignment horizontal="center" vertical="center"/>
    </xf>
    <xf numFmtId="0" fontId="0" fillId="0" borderId="43" xfId="0" applyFill="1" applyBorder="1" applyProtection="1"/>
    <xf numFmtId="164" fontId="0" fillId="0" borderId="15" xfId="0" applyNumberFormat="1" applyFill="1" applyBorder="1" applyAlignment="1" applyProtection="1">
      <alignment horizontal="left" vertical="center"/>
    </xf>
    <xf numFmtId="0" fontId="0" fillId="0" borderId="35" xfId="0" applyBorder="1" applyAlignment="1" applyProtection="1">
      <alignment horizontal="left" vertical="center"/>
    </xf>
    <xf numFmtId="0" fontId="0" fillId="0" borderId="35" xfId="0" applyBorder="1" applyAlignment="1" applyProtection="1">
      <alignment horizontal="center" vertical="center"/>
      <protection locked="0"/>
    </xf>
    <xf numFmtId="0" fontId="0" fillId="0" borderId="16" xfId="0" applyFill="1" applyBorder="1" applyProtection="1">
      <protection locked="0"/>
    </xf>
    <xf numFmtId="0" fontId="0" fillId="3" borderId="36" xfId="0" applyFill="1" applyBorder="1" applyProtection="1">
      <protection locked="0"/>
    </xf>
    <xf numFmtId="0" fontId="6" fillId="3" borderId="37" xfId="0" applyFont="1" applyFill="1" applyBorder="1" applyAlignment="1" applyProtection="1"/>
    <xf numFmtId="0" fontId="6" fillId="3" borderId="38" xfId="0" applyFont="1" applyFill="1" applyBorder="1" applyAlignment="1" applyProtection="1"/>
    <xf numFmtId="0" fontId="0" fillId="0" borderId="43" xfId="0" applyFill="1" applyBorder="1" applyProtection="1">
      <protection locked="0"/>
    </xf>
    <xf numFmtId="0" fontId="0" fillId="0" borderId="43" xfId="0" applyFill="1" applyBorder="1" applyAlignment="1" applyProtection="1">
      <alignment horizontal="left" vertical="center"/>
      <protection locked="0"/>
    </xf>
    <xf numFmtId="0" fontId="0" fillId="0" borderId="43" xfId="0" applyFill="1" applyBorder="1" applyAlignment="1" applyProtection="1">
      <alignment horizontal="right"/>
    </xf>
    <xf numFmtId="0" fontId="0" fillId="0" borderId="15" xfId="0" applyBorder="1" applyProtection="1">
      <protection locked="0"/>
    </xf>
    <xf numFmtId="0" fontId="0" fillId="0" borderId="44" xfId="0" applyFill="1" applyBorder="1" applyProtection="1">
      <protection locked="0"/>
    </xf>
    <xf numFmtId="0" fontId="0" fillId="0" borderId="16" xfId="0" applyBorder="1" applyProtection="1">
      <protection locked="0"/>
    </xf>
    <xf numFmtId="0" fontId="0" fillId="2" borderId="50" xfId="0" applyFill="1" applyBorder="1" applyProtection="1">
      <protection locked="0"/>
    </xf>
    <xf numFmtId="0" fontId="0" fillId="2" borderId="51" xfId="0" applyFill="1" applyBorder="1" applyProtection="1">
      <protection locked="0"/>
    </xf>
    <xf numFmtId="0" fontId="0" fillId="2" borderId="51" xfId="0" applyFill="1" applyBorder="1" applyAlignment="1" applyProtection="1">
      <alignment horizontal="left" vertical="center"/>
      <protection locked="0"/>
    </xf>
    <xf numFmtId="0" fontId="0" fillId="2" borderId="51" xfId="0" applyFill="1" applyBorder="1" applyAlignment="1" applyProtection="1">
      <alignment horizontal="right"/>
    </xf>
    <xf numFmtId="0" fontId="0" fillId="2" borderId="52" xfId="0" applyFill="1" applyBorder="1" applyProtection="1">
      <protection locked="0"/>
    </xf>
    <xf numFmtId="0" fontId="6" fillId="0" borderId="0" xfId="0" applyFont="1" applyAlignment="1">
      <alignment wrapText="1"/>
    </xf>
    <xf numFmtId="0" fontId="0" fillId="0" borderId="0" xfId="0" applyAlignment="1">
      <alignment vertical="top" wrapText="1"/>
    </xf>
    <xf numFmtId="0" fontId="11" fillId="0" borderId="30"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6" xfId="0" applyFont="1" applyBorder="1" applyAlignment="1">
      <alignment horizontal="center" vertical="center" wrapText="1"/>
    </xf>
    <xf numFmtId="0" fontId="15" fillId="0" borderId="0" xfId="0" applyFont="1" applyAlignment="1">
      <alignment vertical="center"/>
    </xf>
    <xf numFmtId="0" fontId="11" fillId="0" borderId="39" xfId="0" applyFont="1" applyBorder="1" applyAlignment="1">
      <alignment horizontal="center" vertical="center"/>
    </xf>
    <xf numFmtId="0" fontId="6" fillId="4" borderId="36" xfId="0" applyFont="1" applyFill="1" applyBorder="1" applyAlignment="1">
      <alignment wrapText="1"/>
    </xf>
    <xf numFmtId="0" fontId="6" fillId="4" borderId="38" xfId="0" applyFont="1" applyFill="1" applyBorder="1" applyAlignment="1">
      <alignment horizontal="center"/>
    </xf>
    <xf numFmtId="0" fontId="0" fillId="4" borderId="43" xfId="0" applyFill="1" applyBorder="1" applyAlignment="1">
      <alignment wrapText="1"/>
    </xf>
    <xf numFmtId="0" fontId="0" fillId="4" borderId="15" xfId="0" applyFill="1" applyBorder="1" applyAlignment="1">
      <alignment horizontal="center"/>
    </xf>
    <xf numFmtId="0" fontId="0" fillId="0" borderId="43" xfId="0" applyBorder="1" applyAlignment="1">
      <alignment wrapText="1"/>
    </xf>
    <xf numFmtId="0" fontId="0" fillId="0" borderId="15" xfId="0" applyBorder="1" applyAlignment="1">
      <alignment horizontal="center"/>
    </xf>
    <xf numFmtId="0" fontId="6" fillId="4" borderId="43" xfId="0" applyFont="1" applyFill="1" applyBorder="1" applyAlignment="1">
      <alignment wrapText="1"/>
    </xf>
    <xf numFmtId="0" fontId="0" fillId="4" borderId="44" xfId="0" applyFill="1" applyBorder="1" applyAlignment="1">
      <alignment wrapText="1"/>
    </xf>
    <xf numFmtId="0" fontId="0" fillId="4" borderId="16" xfId="0" applyFill="1" applyBorder="1" applyAlignment="1">
      <alignment horizontal="center"/>
    </xf>
    <xf numFmtId="0" fontId="0" fillId="0" borderId="37" xfId="0" applyBorder="1"/>
    <xf numFmtId="0" fontId="0" fillId="0" borderId="38" xfId="0" applyBorder="1"/>
    <xf numFmtId="0" fontId="0" fillId="0" borderId="15" xfId="0" applyBorder="1"/>
    <xf numFmtId="0" fontId="0" fillId="0" borderId="35" xfId="0" applyBorder="1" applyAlignment="1" applyProtection="1">
      <alignment vertical="center"/>
      <protection locked="0"/>
    </xf>
    <xf numFmtId="0" fontId="0" fillId="0" borderId="35" xfId="0" applyBorder="1"/>
    <xf numFmtId="0" fontId="0" fillId="0" borderId="16" xfId="0" applyBorder="1"/>
    <xf numFmtId="0" fontId="0" fillId="6" borderId="37" xfId="0" applyFill="1" applyBorder="1" applyAlignment="1" applyProtection="1">
      <alignment horizontal="right" vertical="center"/>
    </xf>
    <xf numFmtId="0" fontId="0" fillId="6" borderId="0" xfId="0" applyFill="1" applyBorder="1" applyAlignment="1" applyProtection="1">
      <alignment horizontal="right" vertical="center"/>
    </xf>
    <xf numFmtId="0" fontId="0" fillId="6" borderId="36" xfId="0" applyFill="1" applyBorder="1" applyAlignment="1" applyProtection="1">
      <alignment horizontal="right"/>
    </xf>
    <xf numFmtId="0" fontId="0" fillId="6" borderId="43" xfId="0" applyFill="1" applyBorder="1" applyAlignment="1" applyProtection="1">
      <alignment horizontal="right"/>
    </xf>
    <xf numFmtId="0" fontId="0" fillId="6" borderId="44" xfId="0" applyFill="1" applyBorder="1" applyAlignment="1" applyProtection="1">
      <alignment horizontal="right" vertical="center"/>
    </xf>
    <xf numFmtId="0" fontId="0" fillId="0" borderId="47" xfId="0" applyBorder="1" applyAlignment="1" applyProtection="1">
      <protection locked="0"/>
    </xf>
    <xf numFmtId="0" fontId="0" fillId="0" borderId="47" xfId="0" applyBorder="1"/>
    <xf numFmtId="1" fontId="0" fillId="0" borderId="45" xfId="0" applyNumberFormat="1" applyBorder="1" applyAlignment="1" applyProtection="1">
      <alignment horizontal="left"/>
      <protection locked="0"/>
    </xf>
    <xf numFmtId="0" fontId="0" fillId="0" borderId="45" xfId="0" applyBorder="1"/>
    <xf numFmtId="0" fontId="0" fillId="0" borderId="45" xfId="0" applyBorder="1" applyAlignment="1" applyProtection="1">
      <alignment horizontal="left"/>
      <protection locked="0"/>
    </xf>
    <xf numFmtId="14" fontId="0" fillId="0" borderId="47" xfId="0" applyNumberFormat="1" applyBorder="1"/>
    <xf numFmtId="0" fontId="0" fillId="6" borderId="0" xfId="0" applyFill="1" applyBorder="1" applyAlignment="1">
      <alignment horizontal="center"/>
    </xf>
    <xf numFmtId="0" fontId="10" fillId="6" borderId="0" xfId="0" applyFont="1" applyFill="1" applyBorder="1" applyAlignment="1">
      <alignment horizontal="center"/>
    </xf>
    <xf numFmtId="0" fontId="0" fillId="6" borderId="15" xfId="0" applyFill="1" applyBorder="1" applyAlignment="1">
      <alignment horizontal="center"/>
    </xf>
    <xf numFmtId="3" fontId="0" fillId="0" borderId="1" xfId="0" applyNumberFormat="1" applyBorder="1"/>
    <xf numFmtId="10" fontId="0" fillId="0" borderId="1" xfId="0" applyNumberFormat="1" applyBorder="1"/>
    <xf numFmtId="2" fontId="0" fillId="0" borderId="17" xfId="0" applyNumberFormat="1" applyBorder="1" applyAlignment="1">
      <alignment horizontal="center"/>
    </xf>
    <xf numFmtId="3" fontId="0" fillId="0" borderId="18" xfId="0" applyNumberFormat="1" applyBorder="1"/>
    <xf numFmtId="10" fontId="0" fillId="0" borderId="18" xfId="0" applyNumberFormat="1" applyBorder="1"/>
    <xf numFmtId="10" fontId="0" fillId="0" borderId="19" xfId="0" applyNumberFormat="1" applyBorder="1"/>
    <xf numFmtId="2" fontId="0" fillId="0" borderId="20" xfId="0" applyNumberFormat="1" applyBorder="1" applyAlignment="1">
      <alignment horizontal="center"/>
    </xf>
    <xf numFmtId="10" fontId="0" fillId="0" borderId="21" xfId="0" applyNumberFormat="1" applyBorder="1"/>
    <xf numFmtId="0" fontId="0" fillId="0" borderId="22" xfId="0" applyBorder="1"/>
    <xf numFmtId="0" fontId="0" fillId="0" borderId="23" xfId="0" applyBorder="1"/>
    <xf numFmtId="3" fontId="0" fillId="0" borderId="23" xfId="0" applyNumberFormat="1" applyBorder="1"/>
    <xf numFmtId="10" fontId="0" fillId="0" borderId="23" xfId="0" applyNumberFormat="1" applyBorder="1"/>
    <xf numFmtId="10" fontId="0" fillId="0" borderId="24" xfId="0" applyNumberFormat="1" applyBorder="1"/>
    <xf numFmtId="3" fontId="0" fillId="6" borderId="29" xfId="0" applyNumberFormat="1" applyFill="1" applyBorder="1"/>
    <xf numFmtId="0" fontId="0" fillId="6" borderId="29" xfId="0" applyFill="1" applyBorder="1"/>
    <xf numFmtId="9" fontId="0" fillId="6" borderId="30" xfId="0" applyNumberFormat="1" applyFill="1" applyBorder="1"/>
    <xf numFmtId="0" fontId="0" fillId="0" borderId="21" xfId="0" applyFill="1" applyBorder="1" applyAlignment="1" applyProtection="1">
      <alignment horizontal="center" vertical="center"/>
      <protection locked="0"/>
    </xf>
    <xf numFmtId="0" fontId="0" fillId="6" borderId="36" xfId="0" applyFill="1" applyBorder="1" applyAlignment="1">
      <alignment horizontal="center" wrapText="1"/>
    </xf>
    <xf numFmtId="0" fontId="0" fillId="6" borderId="43" xfId="0" applyFill="1" applyBorder="1" applyAlignment="1">
      <alignment horizontal="center" wrapText="1"/>
    </xf>
    <xf numFmtId="0" fontId="0" fillId="6" borderId="37" xfId="0" applyFill="1" applyBorder="1" applyAlignment="1">
      <alignment horizontal="center"/>
    </xf>
    <xf numFmtId="0" fontId="0" fillId="6" borderId="38" xfId="0" applyFill="1" applyBorder="1" applyAlignment="1">
      <alignment horizontal="center"/>
    </xf>
    <xf numFmtId="0" fontId="9" fillId="0" borderId="0" xfId="0" applyFont="1" applyAlignment="1">
      <alignment horizontal="center"/>
    </xf>
    <xf numFmtId="2" fontId="0" fillId="6" borderId="28" xfId="0" applyNumberFormat="1" applyFill="1" applyBorder="1" applyAlignment="1">
      <alignment horizontal="right"/>
    </xf>
    <xf numFmtId="2" fontId="0" fillId="6" borderId="29" xfId="0" applyNumberFormat="1" applyFill="1" applyBorder="1" applyAlignment="1">
      <alignment horizontal="right"/>
    </xf>
    <xf numFmtId="0" fontId="0" fillId="0" borderId="20" xfId="0" applyFill="1" applyBorder="1" applyAlignment="1" applyProtection="1">
      <alignment horizontal="right"/>
    </xf>
    <xf numFmtId="0" fontId="0" fillId="0" borderId="1" xfId="0" applyFill="1" applyBorder="1" applyAlignment="1" applyProtection="1">
      <alignment horizontal="right"/>
    </xf>
    <xf numFmtId="0" fontId="0" fillId="0" borderId="17" xfId="0" applyFill="1" applyBorder="1" applyAlignment="1" applyProtection="1">
      <alignment horizontal="right"/>
    </xf>
    <xf numFmtId="0" fontId="0" fillId="0" borderId="18" xfId="0" applyFill="1" applyBorder="1" applyAlignment="1" applyProtection="1">
      <alignment horizontal="right"/>
    </xf>
    <xf numFmtId="0" fontId="0" fillId="0" borderId="25"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5"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0" fillId="0" borderId="42" xfId="0" applyBorder="1" applyAlignment="1" applyProtection="1">
      <alignment horizontal="right" vertical="center"/>
    </xf>
    <xf numFmtId="0" fontId="0" fillId="0" borderId="34" xfId="0" applyBorder="1" applyAlignment="1" applyProtection="1">
      <alignment horizontal="right" vertical="center"/>
    </xf>
    <xf numFmtId="0" fontId="0" fillId="0" borderId="41" xfId="0" applyBorder="1" applyAlignment="1" applyProtection="1">
      <alignment horizontal="right" vertical="center"/>
    </xf>
    <xf numFmtId="0" fontId="0" fillId="0" borderId="4" xfId="0" applyBorder="1" applyAlignment="1" applyProtection="1">
      <alignment horizontal="right"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0" xfId="0" applyBorder="1" applyAlignment="1" applyProtection="1">
      <alignment horizontal="left" vertical="center"/>
    </xf>
    <xf numFmtId="0" fontId="0" fillId="0" borderId="0" xfId="0" applyBorder="1" applyAlignment="1" applyProtection="1">
      <alignment horizontal="left" vertical="center" wrapText="1"/>
    </xf>
    <xf numFmtId="0" fontId="6" fillId="0" borderId="28"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0" fillId="0" borderId="1" xfId="0" applyBorder="1" applyAlignment="1" applyProtection="1">
      <alignment horizontal="center"/>
    </xf>
    <xf numFmtId="0" fontId="0" fillId="0" borderId="23" xfId="0" applyBorder="1" applyAlignment="1" applyProtection="1">
      <alignment horizontal="center"/>
    </xf>
    <xf numFmtId="0" fontId="0" fillId="0" borderId="18" xfId="0" applyBorder="1" applyAlignment="1" applyProtection="1">
      <alignment horizontal="center" vertical="center"/>
    </xf>
    <xf numFmtId="0" fontId="0" fillId="5" borderId="33" xfId="0" applyFill="1" applyBorder="1" applyAlignment="1" applyProtection="1">
      <alignment horizontal="center" wrapText="1"/>
      <protection locked="0"/>
    </xf>
    <xf numFmtId="0" fontId="0" fillId="5" borderId="46" xfId="0" applyFill="1" applyBorder="1" applyAlignment="1" applyProtection="1">
      <alignment horizontal="center" wrapText="1"/>
      <protection locked="0"/>
    </xf>
    <xf numFmtId="0" fontId="0" fillId="5" borderId="34" xfId="0" applyFill="1" applyBorder="1" applyAlignment="1" applyProtection="1">
      <alignment horizontal="center" wrapText="1"/>
      <protection locked="0"/>
    </xf>
    <xf numFmtId="0" fontId="0" fillId="5" borderId="3" xfId="0" applyFill="1" applyBorder="1" applyAlignment="1" applyProtection="1">
      <alignment horizontal="center" wrapText="1"/>
      <protection locked="0"/>
    </xf>
    <xf numFmtId="0" fontId="0" fillId="5" borderId="45" xfId="0" applyFill="1" applyBorder="1" applyAlignment="1" applyProtection="1">
      <alignment horizontal="center" wrapText="1"/>
      <protection locked="0"/>
    </xf>
    <xf numFmtId="0" fontId="0" fillId="5" borderId="4" xfId="0" applyFill="1" applyBorder="1" applyAlignment="1" applyProtection="1">
      <alignment horizontal="center" wrapText="1"/>
      <protection locked="0"/>
    </xf>
    <xf numFmtId="0" fontId="0" fillId="0" borderId="22" xfId="0" applyBorder="1" applyAlignment="1" applyProtection="1">
      <alignment horizontal="right" wrapText="1"/>
      <protection locked="0"/>
    </xf>
    <xf numFmtId="0" fontId="0" fillId="0" borderId="23" xfId="0" applyBorder="1" applyAlignment="1" applyProtection="1">
      <alignment horizontal="right" wrapText="1"/>
      <protection locked="0"/>
    </xf>
    <xf numFmtId="0" fontId="0" fillId="0" borderId="20" xfId="0" applyBorder="1" applyAlignment="1" applyProtection="1">
      <alignment horizontal="right" wrapText="1"/>
      <protection locked="0"/>
    </xf>
    <xf numFmtId="0" fontId="0" fillId="0" borderId="1" xfId="0" applyBorder="1" applyAlignment="1" applyProtection="1">
      <alignment horizontal="right" wrapText="1"/>
      <protection locked="0"/>
    </xf>
    <xf numFmtId="0" fontId="0" fillId="0" borderId="40" xfId="0" applyBorder="1" applyAlignment="1" applyProtection="1">
      <alignment horizontal="right"/>
    </xf>
    <xf numFmtId="0" fontId="0" fillId="0" borderId="32" xfId="0" applyBorder="1" applyAlignment="1" applyProtection="1">
      <alignment horizontal="right"/>
    </xf>
    <xf numFmtId="0" fontId="0" fillId="0" borderId="41" xfId="0" applyBorder="1" applyAlignment="1">
      <alignment horizontal="right"/>
    </xf>
    <xf numFmtId="0" fontId="0" fillId="0" borderId="4" xfId="0" applyBorder="1" applyAlignment="1">
      <alignment horizontal="right"/>
    </xf>
    <xf numFmtId="0" fontId="0" fillId="0" borderId="42" xfId="0" applyBorder="1" applyAlignment="1" applyProtection="1">
      <alignment horizontal="right"/>
    </xf>
    <xf numFmtId="0" fontId="0" fillId="0" borderId="46" xfId="0" applyBorder="1" applyAlignment="1" applyProtection="1">
      <alignment horizontal="right"/>
    </xf>
    <xf numFmtId="0" fontId="0" fillId="0" borderId="40" xfId="0" applyBorder="1" applyAlignment="1" applyProtection="1">
      <alignment horizontal="right" vertical="center"/>
    </xf>
    <xf numFmtId="0" fontId="0" fillId="0" borderId="32" xfId="0" applyBorder="1" applyAlignment="1" applyProtection="1">
      <alignment horizontal="right" vertical="center"/>
    </xf>
    <xf numFmtId="0" fontId="6" fillId="0" borderId="28" xfId="0" applyFont="1" applyBorder="1" applyAlignment="1" applyProtection="1">
      <alignment horizontal="center"/>
      <protection locked="0"/>
    </xf>
    <xf numFmtId="0" fontId="6" fillId="0" borderId="29" xfId="0" applyFont="1" applyBorder="1" applyAlignment="1" applyProtection="1">
      <alignment horizontal="center"/>
      <protection locked="0"/>
    </xf>
    <xf numFmtId="0" fontId="6" fillId="0" borderId="30" xfId="0" applyFont="1" applyBorder="1" applyAlignment="1" applyProtection="1">
      <alignment horizontal="center"/>
      <protection locked="0"/>
    </xf>
    <xf numFmtId="0" fontId="0" fillId="0" borderId="31"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28" xfId="0" applyBorder="1" applyAlignment="1" applyProtection="1">
      <alignment horizontal="center" vertical="top"/>
    </xf>
    <xf numFmtId="0" fontId="0" fillId="0" borderId="29" xfId="0" applyBorder="1" applyAlignment="1" applyProtection="1">
      <alignment horizontal="center" vertical="top"/>
    </xf>
    <xf numFmtId="0" fontId="0" fillId="0" borderId="30" xfId="0" applyBorder="1" applyAlignment="1" applyProtection="1">
      <alignment horizontal="center" vertical="top"/>
    </xf>
    <xf numFmtId="0" fontId="0" fillId="4" borderId="40" xfId="0" applyFill="1" applyBorder="1" applyAlignment="1">
      <alignment horizontal="center"/>
    </xf>
    <xf numFmtId="0" fontId="0" fillId="4" borderId="47" xfId="0" applyFill="1" applyBorder="1" applyAlignment="1">
      <alignment horizontal="center"/>
    </xf>
    <xf numFmtId="0" fontId="0" fillId="4" borderId="32" xfId="0" applyFill="1" applyBorder="1" applyAlignment="1">
      <alignment horizontal="center"/>
    </xf>
    <xf numFmtId="0" fontId="0" fillId="4" borderId="31" xfId="0" applyFill="1" applyBorder="1" applyAlignment="1">
      <alignment horizontal="center"/>
    </xf>
    <xf numFmtId="0" fontId="0" fillId="4" borderId="49" xfId="0" applyFill="1" applyBorder="1" applyAlignment="1">
      <alignment horizontal="center"/>
    </xf>
    <xf numFmtId="0" fontId="0" fillId="0" borderId="0" xfId="0" applyAlignment="1" applyProtection="1">
      <alignment horizontal="left"/>
      <protection locked="0"/>
    </xf>
    <xf numFmtId="0" fontId="6" fillId="3" borderId="36" xfId="0" applyFont="1" applyFill="1" applyBorder="1" applyAlignment="1" applyProtection="1">
      <alignment horizontal="center"/>
    </xf>
    <xf numFmtId="0" fontId="6" fillId="3" borderId="37" xfId="0" applyFont="1" applyFill="1" applyBorder="1" applyAlignment="1" applyProtection="1">
      <alignment horizontal="center"/>
    </xf>
    <xf numFmtId="0" fontId="0" fillId="5" borderId="0" xfId="0" applyFill="1" applyAlignment="1" applyProtection="1">
      <alignment horizontal="left" vertical="center"/>
      <protection locked="0"/>
    </xf>
    <xf numFmtId="0" fontId="0" fillId="0" borderId="0" xfId="0" applyAlignment="1" applyProtection="1">
      <alignment horizontal="left" vertical="top"/>
      <protection locked="0"/>
    </xf>
    <xf numFmtId="1" fontId="0" fillId="0" borderId="0" xfId="0" applyNumberFormat="1" applyAlignment="1" applyProtection="1">
      <alignment horizontal="left"/>
      <protection locked="0"/>
    </xf>
    <xf numFmtId="0" fontId="0" fillId="0" borderId="0" xfId="0" applyAlignment="1" applyProtection="1">
      <alignment horizontal="left" vertical="top" wrapText="1"/>
      <protection locked="0"/>
    </xf>
    <xf numFmtId="0" fontId="6" fillId="0" borderId="6" xfId="0" applyFont="1" applyBorder="1" applyAlignment="1">
      <alignment horizontal="center"/>
    </xf>
    <xf numFmtId="0" fontId="0" fillId="0" borderId="2" xfId="0" applyBorder="1" applyAlignment="1">
      <alignment horizontal="left" wrapText="1"/>
    </xf>
    <xf numFmtId="0" fontId="0" fillId="0" borderId="0" xfId="0" applyAlignment="1">
      <alignment horizontal="left" wrapText="1"/>
    </xf>
    <xf numFmtId="0" fontId="0" fillId="0" borderId="0" xfId="0" applyAlignment="1">
      <alignment horizontal="left"/>
    </xf>
    <xf numFmtId="0" fontId="0" fillId="0" borderId="0" xfId="0" applyAlignment="1">
      <alignment horizontal="left" vertical="top" wrapText="1"/>
    </xf>
  </cellXfs>
  <cellStyles count="2">
    <cellStyle name="Hyperlink" xfId="1" builtinId="8"/>
    <cellStyle name="Normal" xfId="0" builtinId="0"/>
  </cellStyles>
  <dxfs count="4">
    <dxf>
      <fill>
        <patternFill patternType="none">
          <bgColor auto="1"/>
        </patternFill>
      </fill>
    </dxf>
    <dxf>
      <fill>
        <patternFill>
          <bgColor rgb="FF92D050"/>
        </patternFill>
      </fill>
    </dxf>
    <dxf>
      <fill>
        <patternFill>
          <bgColor theme="7" tint="0.39994506668294322"/>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xdr:rowOff>
    </xdr:from>
    <xdr:to>
      <xdr:col>10</xdr:col>
      <xdr:colOff>573231</xdr:colOff>
      <xdr:row>44</xdr:row>
      <xdr:rowOff>76201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
          <a:ext cx="6535881" cy="845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438150</xdr:colOff>
      <xdr:row>0</xdr:row>
      <xdr:rowOff>142875</xdr:rowOff>
    </xdr:from>
    <xdr:to>
      <xdr:col>13</xdr:col>
      <xdr:colOff>211636</xdr:colOff>
      <xdr:row>53</xdr:row>
      <xdr:rowOff>30375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50" y="142875"/>
          <a:ext cx="7698286" cy="9984000"/>
        </a:xfrm>
        <a:prstGeom prst="rect">
          <a:avLst/>
        </a:prstGeom>
      </xdr:spPr>
    </xdr:pic>
    <xdr:clientData/>
  </xdr:twoCellAnchor>
  <xdr:twoCellAnchor>
    <xdr:from>
      <xdr:col>10</xdr:col>
      <xdr:colOff>219075</xdr:colOff>
      <xdr:row>41</xdr:row>
      <xdr:rowOff>85725</xdr:rowOff>
    </xdr:from>
    <xdr:to>
      <xdr:col>11</xdr:col>
      <xdr:colOff>323850</xdr:colOff>
      <xdr:row>51</xdr:row>
      <xdr:rowOff>161925</xdr:rowOff>
    </xdr:to>
    <xdr:sp macro="" textlink="">
      <xdr:nvSpPr>
        <xdr:cNvPr id="4" name="Oval 3">
          <a:extLst>
            <a:ext uri="{FF2B5EF4-FFF2-40B4-BE49-F238E27FC236}">
              <a16:creationId xmlns:a16="http://schemas.microsoft.com/office/drawing/2014/main" id="{00000000-0008-0000-0900-000004000000}"/>
            </a:ext>
          </a:extLst>
        </xdr:cNvPr>
        <xdr:cNvSpPr/>
      </xdr:nvSpPr>
      <xdr:spPr>
        <a:xfrm>
          <a:off x="6315075" y="7896225"/>
          <a:ext cx="714375" cy="1981200"/>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11</xdr:col>
      <xdr:colOff>314325</xdr:colOff>
      <xdr:row>41</xdr:row>
      <xdr:rowOff>152400</xdr:rowOff>
    </xdr:from>
    <xdr:to>
      <xdr:col>12</xdr:col>
      <xdr:colOff>342900</xdr:colOff>
      <xdr:row>45</xdr:row>
      <xdr:rowOff>19050</xdr:rowOff>
    </xdr:to>
    <xdr:cxnSp macro="">
      <xdr:nvCxnSpPr>
        <xdr:cNvPr id="6" name="Straight Arrow Connector 5">
          <a:extLst>
            <a:ext uri="{FF2B5EF4-FFF2-40B4-BE49-F238E27FC236}">
              <a16:creationId xmlns:a16="http://schemas.microsoft.com/office/drawing/2014/main" id="{00000000-0008-0000-0900-000006000000}"/>
            </a:ext>
          </a:extLst>
        </xdr:cNvPr>
        <xdr:cNvCxnSpPr/>
      </xdr:nvCxnSpPr>
      <xdr:spPr>
        <a:xfrm flipH="1">
          <a:off x="7019925" y="7962900"/>
          <a:ext cx="638175" cy="6286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247441</xdr:colOff>
      <xdr:row>40</xdr:row>
      <xdr:rowOff>69348</xdr:rowOff>
    </xdr:from>
    <xdr:ext cx="2191177" cy="342786"/>
    <xdr:sp macro="" textlink="">
      <xdr:nvSpPr>
        <xdr:cNvPr id="9" name="Rectangle 8">
          <a:extLst>
            <a:ext uri="{FF2B5EF4-FFF2-40B4-BE49-F238E27FC236}">
              <a16:creationId xmlns:a16="http://schemas.microsoft.com/office/drawing/2014/main" id="{00000000-0008-0000-0900-000009000000}"/>
            </a:ext>
          </a:extLst>
        </xdr:cNvPr>
        <xdr:cNvSpPr/>
      </xdr:nvSpPr>
      <xdr:spPr>
        <a:xfrm>
          <a:off x="7562641" y="7689348"/>
          <a:ext cx="2191177" cy="342786"/>
        </a:xfrm>
        <a:prstGeom prst="rect">
          <a:avLst/>
        </a:prstGeom>
        <a:noFill/>
      </xdr:spPr>
      <xdr:txBody>
        <a:bodyPr wrap="none" lIns="91440" tIns="45720" rIns="91440" bIns="45720">
          <a:spAutoFit/>
        </a:bodyPr>
        <a:lstStyle/>
        <a:p>
          <a:pPr algn="ctr"/>
          <a:r>
            <a:rPr lang="en-US" sz="1600" b="1" cap="none" spc="0">
              <a:ln w="0"/>
              <a:solidFill>
                <a:srgbClr val="FF0000"/>
              </a:solidFill>
              <a:effectLst>
                <a:outerShdw blurRad="38100" dist="19050" dir="2700000" algn="tl" rotWithShape="0">
                  <a:schemeClr val="dk1">
                    <a:alpha val="40000"/>
                  </a:schemeClr>
                </a:outerShdw>
              </a:effectLst>
            </a:rPr>
            <a:t>Groundcover Constants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294607</xdr:colOff>
      <xdr:row>43</xdr:row>
      <xdr:rowOff>155871</xdr:rowOff>
    </xdr:to>
    <xdr:pic>
      <xdr:nvPicPr>
        <xdr:cNvPr id="9" name="Picture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1"/>
        <a:stretch>
          <a:fillRect/>
        </a:stretch>
      </xdr:blipFill>
      <xdr:spPr>
        <a:xfrm>
          <a:off x="609600" y="190500"/>
          <a:ext cx="5171407" cy="8156871"/>
        </a:xfrm>
        <a:prstGeom prst="rect">
          <a:avLst/>
        </a:prstGeom>
        <a:ln w="127000" cap="sq">
          <a:noFill/>
          <a:miter lim="800000"/>
        </a:ln>
        <a:effectLst>
          <a:outerShdw blurRad="57150" dist="50800" dir="2700000" algn="tl" rotWithShape="0">
            <a:srgbClr val="000000">
              <a:alpha val="40000"/>
            </a:srgbClr>
          </a:outerShdw>
        </a:effectLst>
      </xdr:spPr>
    </xdr:pic>
    <xdr:clientData/>
  </xdr:twoCellAnchor>
  <xdr:twoCellAnchor>
    <xdr:from>
      <xdr:col>1</xdr:col>
      <xdr:colOff>476250</xdr:colOff>
      <xdr:row>34</xdr:row>
      <xdr:rowOff>9525</xdr:rowOff>
    </xdr:from>
    <xdr:to>
      <xdr:col>9</xdr:col>
      <xdr:colOff>161925</xdr:colOff>
      <xdr:row>34</xdr:row>
      <xdr:rowOff>9525</xdr:rowOff>
    </xdr:to>
    <xdr:cxnSp macro="">
      <xdr:nvCxnSpPr>
        <xdr:cNvPr id="3" name="Straight Connector 2">
          <a:extLst>
            <a:ext uri="{FF2B5EF4-FFF2-40B4-BE49-F238E27FC236}">
              <a16:creationId xmlns:a16="http://schemas.microsoft.com/office/drawing/2014/main" id="{C9B9BBC0-252F-4A66-B801-E25BCB36FC83}"/>
            </a:ext>
          </a:extLst>
        </xdr:cNvPr>
        <xdr:cNvCxnSpPr/>
      </xdr:nvCxnSpPr>
      <xdr:spPr>
        <a:xfrm>
          <a:off x="1085850" y="6486525"/>
          <a:ext cx="45624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466725</xdr:colOff>
      <xdr:row>21</xdr:row>
      <xdr:rowOff>161925</xdr:rowOff>
    </xdr:from>
    <xdr:to>
      <xdr:col>5</xdr:col>
      <xdr:colOff>466725</xdr:colOff>
      <xdr:row>40</xdr:row>
      <xdr:rowOff>85725</xdr:rowOff>
    </xdr:to>
    <xdr:cxnSp macro="">
      <xdr:nvCxnSpPr>
        <xdr:cNvPr id="5" name="Straight Connector 4">
          <a:extLst>
            <a:ext uri="{FF2B5EF4-FFF2-40B4-BE49-F238E27FC236}">
              <a16:creationId xmlns:a16="http://schemas.microsoft.com/office/drawing/2014/main" id="{7F40C4E3-4188-42A7-9447-B6D2BC5D1669}"/>
            </a:ext>
          </a:extLst>
        </xdr:cNvPr>
        <xdr:cNvCxnSpPr/>
      </xdr:nvCxnSpPr>
      <xdr:spPr>
        <a:xfrm>
          <a:off x="3514725" y="4162425"/>
          <a:ext cx="0" cy="35433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400050</xdr:colOff>
      <xdr:row>14</xdr:row>
      <xdr:rowOff>9525</xdr:rowOff>
    </xdr:from>
    <xdr:to>
      <xdr:col>9</xdr:col>
      <xdr:colOff>133350</xdr:colOff>
      <xdr:row>14</xdr:row>
      <xdr:rowOff>9525</xdr:rowOff>
    </xdr:to>
    <xdr:cxnSp macro="">
      <xdr:nvCxnSpPr>
        <xdr:cNvPr id="13" name="Straight Connector 12">
          <a:extLst>
            <a:ext uri="{FF2B5EF4-FFF2-40B4-BE49-F238E27FC236}">
              <a16:creationId xmlns:a16="http://schemas.microsoft.com/office/drawing/2014/main" id="{83EEC847-DE21-4267-A560-75D9459FADE6}"/>
            </a:ext>
          </a:extLst>
        </xdr:cNvPr>
        <xdr:cNvCxnSpPr/>
      </xdr:nvCxnSpPr>
      <xdr:spPr>
        <a:xfrm>
          <a:off x="1009650" y="2676525"/>
          <a:ext cx="46101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466725</xdr:colOff>
      <xdr:row>1</xdr:row>
      <xdr:rowOff>28575</xdr:rowOff>
    </xdr:from>
    <xdr:to>
      <xdr:col>5</xdr:col>
      <xdr:colOff>466725</xdr:colOff>
      <xdr:row>19</xdr:row>
      <xdr:rowOff>123825</xdr:rowOff>
    </xdr:to>
    <xdr:cxnSp macro="">
      <xdr:nvCxnSpPr>
        <xdr:cNvPr id="15" name="Straight Connector 14">
          <a:extLst>
            <a:ext uri="{FF2B5EF4-FFF2-40B4-BE49-F238E27FC236}">
              <a16:creationId xmlns:a16="http://schemas.microsoft.com/office/drawing/2014/main" id="{B8AADEFF-184A-490C-8AEC-689C427B41B7}"/>
            </a:ext>
          </a:extLst>
        </xdr:cNvPr>
        <xdr:cNvCxnSpPr/>
      </xdr:nvCxnSpPr>
      <xdr:spPr>
        <a:xfrm>
          <a:off x="3514725" y="219075"/>
          <a:ext cx="0" cy="35242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hdsc.nws.noaa.gov/hdsc/pfds/pfds_map_cont.html?bkmrk=al" TargetMode="External"/><Relationship Id="rId1" Type="http://schemas.openxmlformats.org/officeDocument/2006/relationships/hyperlink" Target="http://hdsc.nws.noaa.gov/hdsc/pfds/pfds_map_cont.html?bkmrk=a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hdsc.nws.noaa.gov/hdsc/pfds/pfds_map_cont.html?bkmrk=al" TargetMode="External"/><Relationship Id="rId1" Type="http://schemas.openxmlformats.org/officeDocument/2006/relationships/hyperlink" Target="http://hdsc.nws.noaa.gov/hdsc/pfds/pfds_map_cont.html?bkmrk=a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hdsc.nws.noaa.gov/hdsc/pfds/pfds_map_cont.html?bkmrk=al" TargetMode="External"/><Relationship Id="rId1" Type="http://schemas.openxmlformats.org/officeDocument/2006/relationships/hyperlink" Target="http://hdsc.nws.noaa.gov/hdsc/pfds/pfds_map_cont.html?bkmrk=al"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hdsc.nws.noaa.gov/hdsc/pfds/pfds_map_cont.html?bkmrk=al" TargetMode="External"/><Relationship Id="rId1" Type="http://schemas.openxmlformats.org/officeDocument/2006/relationships/hyperlink" Target="http://hdsc.nws.noaa.gov/hdsc/pfds/pfds_map_cont.html?bkmrk=al"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hdsc.nws.noaa.gov/hdsc/pfds/pfds_map_cont.html?bkmrk=al" TargetMode="External"/><Relationship Id="rId1" Type="http://schemas.openxmlformats.org/officeDocument/2006/relationships/hyperlink" Target="http://hdsc.nws.noaa.gov/hdsc/pfds/pfds_map_cont.html?bkmrk=al"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2:L20"/>
  <sheetViews>
    <sheetView tabSelected="1" view="pageBreakPreview" zoomScale="115" zoomScaleNormal="100" zoomScaleSheetLayoutView="115" workbookViewId="0">
      <selection activeCell="K9" sqref="K9"/>
    </sheetView>
  </sheetViews>
  <sheetFormatPr defaultRowHeight="15" x14ac:dyDescent="0.25"/>
  <cols>
    <col min="1" max="1" width="8.140625" customWidth="1"/>
    <col min="2" max="2" width="13.140625" customWidth="1"/>
    <col min="3" max="3" width="11.5703125" customWidth="1"/>
    <col min="4" max="4" width="10" bestFit="1" customWidth="1"/>
    <col min="8" max="8" width="9.7109375" customWidth="1"/>
    <col min="9" max="9" width="11.42578125" customWidth="1"/>
    <col min="10" max="10" width="10.140625" customWidth="1"/>
  </cols>
  <sheetData>
    <row r="2" spans="2:12" x14ac:dyDescent="0.25">
      <c r="B2" s="33"/>
      <c r="G2" s="30"/>
      <c r="H2" s="31"/>
      <c r="I2" s="31"/>
    </row>
    <row r="3" spans="2:12" ht="15.75" x14ac:dyDescent="0.25">
      <c r="B3" s="220" t="s">
        <v>345</v>
      </c>
      <c r="C3" s="220"/>
      <c r="D3" s="220"/>
      <c r="E3" s="220"/>
      <c r="F3" s="220"/>
      <c r="G3" s="220"/>
      <c r="H3" s="220"/>
      <c r="I3" s="220"/>
      <c r="J3" s="220"/>
      <c r="K3" s="220"/>
    </row>
    <row r="4" spans="2:12" ht="15" customHeight="1" x14ac:dyDescent="0.25"/>
    <row r="5" spans="2:12" ht="15.75" thickBot="1" x14ac:dyDescent="0.3"/>
    <row r="6" spans="2:12" x14ac:dyDescent="0.25">
      <c r="B6" s="187" t="s">
        <v>27</v>
      </c>
      <c r="C6" s="190" t="s">
        <v>346</v>
      </c>
      <c r="D6" s="191"/>
      <c r="E6" s="190"/>
      <c r="F6" s="190"/>
      <c r="G6" s="191"/>
      <c r="H6" s="191"/>
      <c r="I6" s="179"/>
      <c r="J6" s="185" t="s">
        <v>28</v>
      </c>
      <c r="K6" s="195" t="s">
        <v>350</v>
      </c>
      <c r="L6" s="180"/>
    </row>
    <row r="7" spans="2:12" x14ac:dyDescent="0.25">
      <c r="B7" s="188" t="s">
        <v>94</v>
      </c>
      <c r="C7" s="192" t="s">
        <v>347</v>
      </c>
      <c r="D7" s="193"/>
      <c r="E7" s="194"/>
      <c r="F7" s="194"/>
      <c r="G7" s="193"/>
      <c r="H7" s="193"/>
      <c r="I7" s="20"/>
      <c r="J7" s="186" t="s">
        <v>29</v>
      </c>
      <c r="K7" s="193"/>
      <c r="L7" s="181"/>
    </row>
    <row r="8" spans="2:12" ht="15" customHeight="1" thickBot="1" x14ac:dyDescent="0.3">
      <c r="B8" s="189" t="s">
        <v>95</v>
      </c>
      <c r="C8" s="182"/>
      <c r="D8" s="183"/>
      <c r="E8" s="182"/>
      <c r="F8" s="182"/>
      <c r="G8" s="182"/>
      <c r="H8" s="182"/>
      <c r="I8" s="182"/>
      <c r="J8" s="182"/>
      <c r="K8" s="183"/>
      <c r="L8" s="184"/>
    </row>
    <row r="9" spans="2:12" ht="15.75" thickBot="1" x14ac:dyDescent="0.3"/>
    <row r="10" spans="2:12" ht="17.25" x14ac:dyDescent="0.25">
      <c r="C10" s="216" t="s">
        <v>96</v>
      </c>
      <c r="D10" s="218" t="s">
        <v>348</v>
      </c>
      <c r="E10" s="218"/>
      <c r="F10" s="218"/>
      <c r="G10" s="218"/>
      <c r="H10" s="218" t="s">
        <v>103</v>
      </c>
      <c r="I10" s="218"/>
      <c r="J10" s="218"/>
      <c r="K10" s="219"/>
    </row>
    <row r="11" spans="2:12" ht="15.75" thickBot="1" x14ac:dyDescent="0.3">
      <c r="C11" s="217"/>
      <c r="D11" s="196" t="s">
        <v>100</v>
      </c>
      <c r="E11" s="196" t="s">
        <v>24</v>
      </c>
      <c r="F11" s="197" t="s">
        <v>101</v>
      </c>
      <c r="G11" s="196" t="s">
        <v>102</v>
      </c>
      <c r="H11" s="196" t="s">
        <v>100</v>
      </c>
      <c r="I11" s="196" t="s">
        <v>24</v>
      </c>
      <c r="J11" s="197" t="s">
        <v>101</v>
      </c>
      <c r="K11" s="198" t="s">
        <v>102</v>
      </c>
    </row>
    <row r="12" spans="2:12" x14ac:dyDescent="0.25">
      <c r="C12" s="201" t="str">
        <f>'Analysis (1.0)'!$C$8</f>
        <v>1.0</v>
      </c>
      <c r="D12" s="202" t="e">
        <f>'Analysis (1.0)'!$L$10</f>
        <v>#DIV/0!</v>
      </c>
      <c r="E12" s="202" t="e">
        <f>'Analysis (1.0)'!$M$10</f>
        <v>#DIV/0!</v>
      </c>
      <c r="F12" s="202" t="e">
        <f>'Analysis (1.0)'!$N$10</f>
        <v>#DIV/0!</v>
      </c>
      <c r="G12" s="203" t="e">
        <f>'Analysis (1.0)'!$O$10</f>
        <v>#DIV/0!</v>
      </c>
      <c r="H12" s="202" t="e">
        <f>'Analysis (1.0)'!$P$10</f>
        <v>#DIV/0!</v>
      </c>
      <c r="I12" s="202" t="e">
        <f>'Analysis (1.0)'!$Q$10</f>
        <v>#DIV/0!</v>
      </c>
      <c r="J12" s="202" t="e">
        <f>'Analysis (1.0)'!$R$10</f>
        <v>#DIV/0!</v>
      </c>
      <c r="K12" s="204" t="e">
        <f>'Analysis (1.0)'!$S$10</f>
        <v>#DIV/0!</v>
      </c>
    </row>
    <row r="13" spans="2:12" x14ac:dyDescent="0.25">
      <c r="C13" s="205" t="str">
        <f>'Analysis (2.0)'!$C$8</f>
        <v>2.0</v>
      </c>
      <c r="D13" s="199" t="e">
        <f>'Analysis (2.0)'!$L$10</f>
        <v>#DIV/0!</v>
      </c>
      <c r="E13" s="199" t="e">
        <f>'Analysis (2.0)'!$M$10</f>
        <v>#DIV/0!</v>
      </c>
      <c r="F13" s="199" t="e">
        <f>'Analysis (2.0)'!$N$10</f>
        <v>#DIV/0!</v>
      </c>
      <c r="G13" s="200" t="e">
        <f>'Analysis (2.0)'!$O$10</f>
        <v>#DIV/0!</v>
      </c>
      <c r="H13" s="199" t="e">
        <f>'Analysis (2.0)'!$P$10</f>
        <v>#DIV/0!</v>
      </c>
      <c r="I13" s="199" t="e">
        <f>'Analysis (2.0)'!$Q$10</f>
        <v>#DIV/0!</v>
      </c>
      <c r="J13" s="199" t="e">
        <f>'Analysis (2.0)'!$R$10</f>
        <v>#DIV/0!</v>
      </c>
      <c r="K13" s="206" t="e">
        <f>'Analysis (2.0)'!$S$10</f>
        <v>#DIV/0!</v>
      </c>
    </row>
    <row r="14" spans="2:12" x14ac:dyDescent="0.25">
      <c r="C14" s="205" t="str">
        <f>'Analysis (3.0)'!$C$8</f>
        <v>3.0</v>
      </c>
      <c r="D14" s="199" t="e">
        <f>'Analysis (3.0)'!$L$10</f>
        <v>#DIV/0!</v>
      </c>
      <c r="E14" s="199" t="e">
        <f>'Analysis (3.0)'!$M$10</f>
        <v>#DIV/0!</v>
      </c>
      <c r="F14" s="199" t="e">
        <f>'Analysis (3.0)'!$N$10</f>
        <v>#DIV/0!</v>
      </c>
      <c r="G14" s="200" t="e">
        <f>'Analysis (3.0)'!$O$10</f>
        <v>#DIV/0!</v>
      </c>
      <c r="H14" s="199" t="e">
        <f>'Analysis (3.0)'!$P$10</f>
        <v>#DIV/0!</v>
      </c>
      <c r="I14" s="199" t="e">
        <f>'Analysis (3.0)'!$Q$10</f>
        <v>#DIV/0!</v>
      </c>
      <c r="J14" s="199" t="e">
        <f>'Analysis (3.0)'!$R$10</f>
        <v>#DIV/0!</v>
      </c>
      <c r="K14" s="206" t="e">
        <f>'Analysis (3.0)'!$S$10</f>
        <v>#DIV/0!</v>
      </c>
    </row>
    <row r="15" spans="2:12" x14ac:dyDescent="0.25">
      <c r="C15" s="205" t="str">
        <f>'Analysis (4.0)'!$C$8</f>
        <v>4.0</v>
      </c>
      <c r="D15" s="199" t="e">
        <f>'Analysis (4.0)'!$L$10</f>
        <v>#DIV/0!</v>
      </c>
      <c r="E15" s="199" t="e">
        <f>'Analysis (4.0)'!$M$10</f>
        <v>#DIV/0!</v>
      </c>
      <c r="F15" s="199" t="e">
        <f>'Analysis (4.0)'!$N$10</f>
        <v>#DIV/0!</v>
      </c>
      <c r="G15" s="200" t="e">
        <f>'Analysis (4.0)'!$O$10</f>
        <v>#DIV/0!</v>
      </c>
      <c r="H15" s="199" t="e">
        <f>'Analysis (4.0)'!$P$10</f>
        <v>#DIV/0!</v>
      </c>
      <c r="I15" s="199" t="e">
        <f>'Analysis (4.0)'!$Q$10</f>
        <v>#DIV/0!</v>
      </c>
      <c r="J15" s="199" t="e">
        <f>'Analysis (4.0)'!$R$10</f>
        <v>#DIV/0!</v>
      </c>
      <c r="K15" s="206" t="e">
        <f>'Analysis (4.0)'!$S$10</f>
        <v>#DIV/0!</v>
      </c>
    </row>
    <row r="16" spans="2:12" x14ac:dyDescent="0.25">
      <c r="C16" s="205" t="str">
        <f>'Analysis (5.0)'!$C$8</f>
        <v>5.0</v>
      </c>
      <c r="D16" s="199" t="e">
        <f>'Analysis (5.0)'!$L$10</f>
        <v>#DIV/0!</v>
      </c>
      <c r="E16" s="199" t="e">
        <f>'Analysis (5.0)'!$M$10</f>
        <v>#DIV/0!</v>
      </c>
      <c r="F16" s="199" t="e">
        <f>'Analysis (5.0)'!$N$10</f>
        <v>#DIV/0!</v>
      </c>
      <c r="G16" s="200" t="e">
        <f>'Analysis (5.0)'!$O$10</f>
        <v>#DIV/0!</v>
      </c>
      <c r="H16" s="199" t="e">
        <f>'Analysis (5.0)'!$P$10</f>
        <v>#DIV/0!</v>
      </c>
      <c r="I16" s="199" t="e">
        <f>'Analysis (5.0)'!$Q$10</f>
        <v>#DIV/0!</v>
      </c>
      <c r="J16" s="199" t="e">
        <f>'Analysis (5.0)'!$R$10</f>
        <v>#DIV/0!</v>
      </c>
      <c r="K16" s="206" t="e">
        <f>'Analysis (5.0)'!$S$10</f>
        <v>#DIV/0!</v>
      </c>
    </row>
    <row r="17" spans="2:11" x14ac:dyDescent="0.25">
      <c r="C17" s="205"/>
      <c r="D17" s="199"/>
      <c r="E17" s="199"/>
      <c r="F17" s="199"/>
      <c r="G17" s="200"/>
      <c r="H17" s="199"/>
      <c r="I17" s="199"/>
      <c r="J17" s="199"/>
      <c r="K17" s="206"/>
    </row>
    <row r="18" spans="2:11" ht="15.75" thickBot="1" x14ac:dyDescent="0.3">
      <c r="B18" s="2"/>
      <c r="C18" s="207"/>
      <c r="D18" s="208"/>
      <c r="E18" s="209"/>
      <c r="F18" s="209"/>
      <c r="G18" s="210"/>
      <c r="H18" s="209"/>
      <c r="I18" s="209"/>
      <c r="J18" s="209"/>
      <c r="K18" s="211"/>
    </row>
    <row r="19" spans="2:11" ht="15.75" thickBot="1" x14ac:dyDescent="0.3">
      <c r="B19" s="2"/>
      <c r="C19" s="2"/>
      <c r="D19" s="2"/>
      <c r="E19" s="4"/>
      <c r="F19" s="2"/>
      <c r="G19" s="2"/>
      <c r="H19" s="2"/>
      <c r="I19" s="2"/>
    </row>
    <row r="20" spans="2:11" ht="18" thickBot="1" x14ac:dyDescent="0.3">
      <c r="B20" s="221" t="s">
        <v>344</v>
      </c>
      <c r="C20" s="222"/>
      <c r="D20" s="212"/>
      <c r="E20" s="212" t="e">
        <f>SUM(J12:J16)</f>
        <v>#DIV/0!</v>
      </c>
      <c r="F20" s="213" t="s">
        <v>8</v>
      </c>
      <c r="G20" s="214" t="e">
        <f>E20/SUM(H12:H16)</f>
        <v>#DIV/0!</v>
      </c>
    </row>
  </sheetData>
  <mergeCells count="5">
    <mergeCell ref="C10:C11"/>
    <mergeCell ref="D10:G10"/>
    <mergeCell ref="H10:K10"/>
    <mergeCell ref="B3:K3"/>
    <mergeCell ref="B20:C20"/>
  </mergeCells>
  <conditionalFormatting sqref="G12:G26 K12:K26">
    <cfRule type="cellIs" dxfId="3" priority="5" stopIfTrue="1" operator="greaterThan">
      <formula>0.05</formula>
    </cfRule>
    <cfRule type="cellIs" dxfId="2" priority="3" stopIfTrue="1" operator="between">
      <formula>0.01</formula>
      <formula>0.0500001</formula>
    </cfRule>
    <cfRule type="cellIs" dxfId="1" priority="2" stopIfTrue="1" operator="lessThan">
      <formula>0.01</formula>
    </cfRule>
    <cfRule type="containsBlanks" dxfId="0" priority="1" stopIfTrue="1">
      <formula>LEN(TRIM(G12))=0</formula>
    </cfRule>
  </conditionalFormatting>
  <pageMargins left="0.7" right="0.7" top="0.75" bottom="0.75" header="0.3" footer="0.3"/>
  <pageSetup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
  <sheetViews>
    <sheetView workbookViewId="0">
      <selection activeCell="M33" sqref="M33"/>
    </sheetView>
  </sheetViews>
  <sheetFormatPr defaultRowHeight="15" x14ac:dyDescent="0.2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3:B182"/>
  <sheetViews>
    <sheetView workbookViewId="0">
      <selection activeCell="A162" sqref="A162:B162"/>
    </sheetView>
  </sheetViews>
  <sheetFormatPr defaultRowHeight="15" x14ac:dyDescent="0.25"/>
  <cols>
    <col min="1" max="1" width="76.7109375" style="12" customWidth="1"/>
    <col min="2" max="2" width="18.7109375" style="38" bestFit="1" customWidth="1"/>
  </cols>
  <sheetData>
    <row r="3" spans="1:2" ht="18" thickBot="1" x14ac:dyDescent="0.3">
      <c r="A3" s="163" t="s">
        <v>336</v>
      </c>
    </row>
    <row r="4" spans="1:2" ht="17.25" x14ac:dyDescent="0.25">
      <c r="A4" s="170" t="s">
        <v>133</v>
      </c>
      <c r="B4" s="171" t="s">
        <v>191</v>
      </c>
    </row>
    <row r="5" spans="1:2" x14ac:dyDescent="0.25">
      <c r="A5" s="172" t="s">
        <v>134</v>
      </c>
      <c r="B5" s="173" t="s">
        <v>164</v>
      </c>
    </row>
    <row r="6" spans="1:2" x14ac:dyDescent="0.25">
      <c r="A6" s="172" t="s">
        <v>135</v>
      </c>
      <c r="B6" s="173"/>
    </row>
    <row r="7" spans="1:2" ht="17.25" x14ac:dyDescent="0.25">
      <c r="A7" s="172" t="s">
        <v>188</v>
      </c>
      <c r="B7" s="173"/>
    </row>
    <row r="8" spans="1:2" x14ac:dyDescent="0.25">
      <c r="A8" s="172" t="s">
        <v>183</v>
      </c>
      <c r="B8" s="173">
        <v>2.4E-2</v>
      </c>
    </row>
    <row r="9" spans="1:2" x14ac:dyDescent="0.25">
      <c r="A9" s="172" t="s">
        <v>184</v>
      </c>
      <c r="B9" s="173"/>
    </row>
    <row r="10" spans="1:2" x14ac:dyDescent="0.25">
      <c r="A10" s="172" t="s">
        <v>185</v>
      </c>
      <c r="B10" s="173" t="s">
        <v>165</v>
      </c>
    </row>
    <row r="11" spans="1:2" x14ac:dyDescent="0.25">
      <c r="A11" s="172" t="s">
        <v>186</v>
      </c>
      <c r="B11" s="173" t="s">
        <v>166</v>
      </c>
    </row>
    <row r="12" spans="1:2" x14ac:dyDescent="0.25">
      <c r="A12" s="172" t="s">
        <v>187</v>
      </c>
      <c r="B12" s="173" t="s">
        <v>167</v>
      </c>
    </row>
    <row r="13" spans="1:2" x14ac:dyDescent="0.25">
      <c r="A13" s="172" t="s">
        <v>190</v>
      </c>
      <c r="B13" s="173">
        <v>0.03</v>
      </c>
    </row>
    <row r="14" spans="1:2" x14ac:dyDescent="0.25">
      <c r="A14" s="172" t="s">
        <v>189</v>
      </c>
      <c r="B14" s="173" t="s">
        <v>168</v>
      </c>
    </row>
    <row r="15" spans="1:2" x14ac:dyDescent="0.25">
      <c r="A15" s="172" t="s">
        <v>192</v>
      </c>
      <c r="B15" s="173">
        <v>1.2999999999999999E-2</v>
      </c>
    </row>
    <row r="16" spans="1:2" x14ac:dyDescent="0.25">
      <c r="A16" s="172" t="s">
        <v>193</v>
      </c>
      <c r="B16" s="173" t="s">
        <v>169</v>
      </c>
    </row>
    <row r="17" spans="1:2" x14ac:dyDescent="0.25">
      <c r="A17" s="172" t="s">
        <v>136</v>
      </c>
      <c r="B17" s="173" t="s">
        <v>170</v>
      </c>
    </row>
    <row r="18" spans="1:2" x14ac:dyDescent="0.25">
      <c r="A18" s="172" t="s">
        <v>137</v>
      </c>
      <c r="B18" s="173"/>
    </row>
    <row r="19" spans="1:2" x14ac:dyDescent="0.25">
      <c r="A19" s="172" t="s">
        <v>194</v>
      </c>
      <c r="B19" s="173" t="s">
        <v>171</v>
      </c>
    </row>
    <row r="20" spans="1:2" x14ac:dyDescent="0.25">
      <c r="A20" s="172" t="s">
        <v>195</v>
      </c>
      <c r="B20" s="173" t="s">
        <v>168</v>
      </c>
    </row>
    <row r="21" spans="1:2" x14ac:dyDescent="0.25">
      <c r="A21" s="172" t="s">
        <v>196</v>
      </c>
      <c r="B21" s="173" t="s">
        <v>172</v>
      </c>
    </row>
    <row r="22" spans="1:2" x14ac:dyDescent="0.25">
      <c r="A22" s="172" t="s">
        <v>138</v>
      </c>
      <c r="B22" s="173"/>
    </row>
    <row r="23" spans="1:2" x14ac:dyDescent="0.25">
      <c r="A23" s="172" t="s">
        <v>197</v>
      </c>
      <c r="B23" s="173" t="s">
        <v>173</v>
      </c>
    </row>
    <row r="24" spans="1:2" x14ac:dyDescent="0.25">
      <c r="A24" s="172" t="s">
        <v>198</v>
      </c>
      <c r="B24" s="173" t="s">
        <v>174</v>
      </c>
    </row>
    <row r="25" spans="1:2" x14ac:dyDescent="0.25">
      <c r="A25" s="172" t="s">
        <v>139</v>
      </c>
      <c r="B25" s="173" t="s">
        <v>171</v>
      </c>
    </row>
    <row r="26" spans="1:2" x14ac:dyDescent="0.25">
      <c r="A26" s="172" t="s">
        <v>140</v>
      </c>
      <c r="B26" s="173">
        <v>1.4999999999999999E-2</v>
      </c>
    </row>
    <row r="27" spans="1:2" x14ac:dyDescent="0.25">
      <c r="A27" s="174"/>
      <c r="B27" s="175"/>
    </row>
    <row r="28" spans="1:2" ht="17.25" x14ac:dyDescent="0.25">
      <c r="A28" s="176" t="s">
        <v>199</v>
      </c>
      <c r="B28" s="173"/>
    </row>
    <row r="29" spans="1:2" x14ac:dyDescent="0.25">
      <c r="A29" s="172" t="s">
        <v>141</v>
      </c>
      <c r="B29" s="173"/>
    </row>
    <row r="30" spans="1:2" x14ac:dyDescent="0.25">
      <c r="A30" s="172" t="s">
        <v>200</v>
      </c>
      <c r="B30" s="173" t="s">
        <v>175</v>
      </c>
    </row>
    <row r="31" spans="1:2" x14ac:dyDescent="0.25">
      <c r="A31" s="172" t="s">
        <v>201</v>
      </c>
      <c r="B31" s="173" t="s">
        <v>168</v>
      </c>
    </row>
    <row r="32" spans="1:2" x14ac:dyDescent="0.25">
      <c r="A32" s="172" t="s">
        <v>202</v>
      </c>
      <c r="B32" s="173" t="s">
        <v>176</v>
      </c>
    </row>
    <row r="33" spans="1:2" x14ac:dyDescent="0.25">
      <c r="A33" s="172" t="s">
        <v>203</v>
      </c>
      <c r="B33" s="173" t="s">
        <v>171</v>
      </c>
    </row>
    <row r="34" spans="1:2" x14ac:dyDescent="0.25">
      <c r="A34" s="172" t="s">
        <v>204</v>
      </c>
      <c r="B34" s="173" t="s">
        <v>177</v>
      </c>
    </row>
    <row r="35" spans="1:2" x14ac:dyDescent="0.25">
      <c r="A35" s="172" t="s">
        <v>205</v>
      </c>
      <c r="B35" s="173" t="s">
        <v>178</v>
      </c>
    </row>
    <row r="36" spans="1:2" x14ac:dyDescent="0.25">
      <c r="A36" s="172" t="s">
        <v>142</v>
      </c>
      <c r="B36" s="173"/>
    </row>
    <row r="37" spans="1:2" x14ac:dyDescent="0.25">
      <c r="A37" s="172" t="s">
        <v>206</v>
      </c>
      <c r="B37" s="173" t="s">
        <v>171</v>
      </c>
    </row>
    <row r="38" spans="1:2" x14ac:dyDescent="0.25">
      <c r="A38" s="172" t="s">
        <v>207</v>
      </c>
      <c r="B38" s="173" t="s">
        <v>179</v>
      </c>
    </row>
    <row r="39" spans="1:2" x14ac:dyDescent="0.25">
      <c r="A39" s="172" t="s">
        <v>208</v>
      </c>
      <c r="B39" s="173" t="s">
        <v>180</v>
      </c>
    </row>
    <row r="40" spans="1:2" x14ac:dyDescent="0.25">
      <c r="A40" s="172" t="s">
        <v>209</v>
      </c>
      <c r="B40" s="173" t="s">
        <v>181</v>
      </c>
    </row>
    <row r="41" spans="1:2" x14ac:dyDescent="0.25">
      <c r="A41" s="172" t="s">
        <v>210</v>
      </c>
      <c r="B41" s="173" t="s">
        <v>182</v>
      </c>
    </row>
    <row r="42" spans="1:2" x14ac:dyDescent="0.25">
      <c r="A42" s="172" t="s">
        <v>143</v>
      </c>
      <c r="B42" s="173"/>
    </row>
    <row r="43" spans="1:2" x14ac:dyDescent="0.25">
      <c r="A43" s="172" t="s">
        <v>211</v>
      </c>
      <c r="B43" s="173" t="s">
        <v>179</v>
      </c>
    </row>
    <row r="44" spans="1:2" x14ac:dyDescent="0.25">
      <c r="A44" s="172" t="s">
        <v>207</v>
      </c>
      <c r="B44" s="173" t="s">
        <v>284</v>
      </c>
    </row>
    <row r="45" spans="1:2" x14ac:dyDescent="0.25">
      <c r="A45" s="172" t="s">
        <v>212</v>
      </c>
      <c r="B45" s="173" t="s">
        <v>285</v>
      </c>
    </row>
    <row r="46" spans="1:2" x14ac:dyDescent="0.25">
      <c r="A46" s="172" t="s">
        <v>213</v>
      </c>
      <c r="B46" s="173" t="s">
        <v>170</v>
      </c>
    </row>
    <row r="47" spans="1:2" x14ac:dyDescent="0.25">
      <c r="A47" s="172" t="s">
        <v>154</v>
      </c>
      <c r="B47" s="173"/>
    </row>
    <row r="48" spans="1:2" x14ac:dyDescent="0.25">
      <c r="A48" s="172" t="s">
        <v>214</v>
      </c>
      <c r="B48" s="173">
        <v>1.2999999999999999E-2</v>
      </c>
    </row>
    <row r="49" spans="1:2" x14ac:dyDescent="0.25">
      <c r="A49" s="172" t="s">
        <v>215</v>
      </c>
      <c r="B49" s="173">
        <v>1.6E-2</v>
      </c>
    </row>
    <row r="50" spans="1:2" x14ac:dyDescent="0.25">
      <c r="A50" s="172" t="s">
        <v>155</v>
      </c>
      <c r="B50" s="173" t="s">
        <v>164</v>
      </c>
    </row>
    <row r="51" spans="1:2" x14ac:dyDescent="0.25">
      <c r="A51" s="172" t="s">
        <v>156</v>
      </c>
      <c r="B51" s="173"/>
    </row>
    <row r="52" spans="1:2" x14ac:dyDescent="0.25">
      <c r="A52" s="172" t="s">
        <v>216</v>
      </c>
      <c r="B52" s="173" t="s">
        <v>179</v>
      </c>
    </row>
    <row r="53" spans="1:2" x14ac:dyDescent="0.25">
      <c r="A53" s="172" t="s">
        <v>217</v>
      </c>
      <c r="B53" s="173" t="s">
        <v>286</v>
      </c>
    </row>
    <row r="54" spans="1:2" x14ac:dyDescent="0.25">
      <c r="A54" s="174"/>
      <c r="B54" s="175"/>
    </row>
    <row r="55" spans="1:2" ht="17.25" x14ac:dyDescent="0.25">
      <c r="A55" s="176" t="s">
        <v>219</v>
      </c>
      <c r="B55" s="173"/>
    </row>
    <row r="56" spans="1:2" x14ac:dyDescent="0.25">
      <c r="A56" s="172" t="s">
        <v>157</v>
      </c>
      <c r="B56" s="173"/>
    </row>
    <row r="57" spans="1:2" x14ac:dyDescent="0.25">
      <c r="A57" s="172" t="s">
        <v>218</v>
      </c>
      <c r="B57" s="173" t="s">
        <v>287</v>
      </c>
    </row>
    <row r="58" spans="1:2" x14ac:dyDescent="0.25">
      <c r="A58" s="172" t="s">
        <v>220</v>
      </c>
      <c r="B58" s="173" t="s">
        <v>288</v>
      </c>
    </row>
    <row r="59" spans="1:2" x14ac:dyDescent="0.25">
      <c r="A59" s="172" t="s">
        <v>221</v>
      </c>
      <c r="B59" s="173" t="s">
        <v>286</v>
      </c>
    </row>
    <row r="60" spans="1:2" x14ac:dyDescent="0.25">
      <c r="A60" s="172" t="s">
        <v>222</v>
      </c>
      <c r="B60" s="173" t="s">
        <v>289</v>
      </c>
    </row>
    <row r="61" spans="1:2" x14ac:dyDescent="0.25">
      <c r="A61" s="172" t="s">
        <v>158</v>
      </c>
      <c r="B61" s="173"/>
    </row>
    <row r="62" spans="1:2" x14ac:dyDescent="0.25">
      <c r="A62" s="172" t="s">
        <v>223</v>
      </c>
      <c r="B62" s="173" t="s">
        <v>289</v>
      </c>
    </row>
    <row r="63" spans="1:2" x14ac:dyDescent="0.25">
      <c r="A63" s="172" t="s">
        <v>224</v>
      </c>
      <c r="B63" s="173" t="s">
        <v>290</v>
      </c>
    </row>
    <row r="64" spans="1:2" x14ac:dyDescent="0.25">
      <c r="A64" s="172" t="s">
        <v>225</v>
      </c>
      <c r="B64" s="173" t="s">
        <v>291</v>
      </c>
    </row>
    <row r="65" spans="1:2" x14ac:dyDescent="0.25">
      <c r="A65" s="172" t="s">
        <v>226</v>
      </c>
      <c r="B65" s="173" t="s">
        <v>290</v>
      </c>
    </row>
    <row r="66" spans="1:2" x14ac:dyDescent="0.25">
      <c r="A66" s="172" t="s">
        <v>227</v>
      </c>
      <c r="B66" s="173" t="s">
        <v>292</v>
      </c>
    </row>
    <row r="67" spans="1:2" x14ac:dyDescent="0.25">
      <c r="A67" s="172" t="s">
        <v>159</v>
      </c>
      <c r="B67" s="173"/>
    </row>
    <row r="68" spans="1:2" x14ac:dyDescent="0.25">
      <c r="A68" s="172" t="s">
        <v>223</v>
      </c>
      <c r="B68" s="173" t="s">
        <v>293</v>
      </c>
    </row>
    <row r="69" spans="1:2" x14ac:dyDescent="0.25">
      <c r="A69" s="172" t="s">
        <v>228</v>
      </c>
      <c r="B69" s="173" t="s">
        <v>294</v>
      </c>
    </row>
    <row r="70" spans="1:2" x14ac:dyDescent="0.25">
      <c r="A70" s="172" t="s">
        <v>160</v>
      </c>
      <c r="B70" s="173"/>
    </row>
    <row r="71" spans="1:2" x14ac:dyDescent="0.25">
      <c r="A71" s="172" t="s">
        <v>229</v>
      </c>
      <c r="B71" s="173">
        <v>3.5000000000000003E-2</v>
      </c>
    </row>
    <row r="72" spans="1:2" x14ac:dyDescent="0.25">
      <c r="A72" s="172" t="s">
        <v>230</v>
      </c>
      <c r="B72" s="173"/>
    </row>
    <row r="73" spans="1:2" x14ac:dyDescent="0.25">
      <c r="A73" s="172" t="s">
        <v>231</v>
      </c>
      <c r="B73" s="173" t="s">
        <v>294</v>
      </c>
    </row>
    <row r="74" spans="1:2" x14ac:dyDescent="0.25">
      <c r="A74" s="172" t="s">
        <v>232</v>
      </c>
      <c r="B74" s="173" t="s">
        <v>295</v>
      </c>
    </row>
    <row r="75" spans="1:2" x14ac:dyDescent="0.25">
      <c r="A75" s="172" t="s">
        <v>161</v>
      </c>
      <c r="B75" s="173"/>
    </row>
    <row r="76" spans="1:2" x14ac:dyDescent="0.25">
      <c r="A76" s="172" t="s">
        <v>233</v>
      </c>
      <c r="B76" s="173" t="s">
        <v>296</v>
      </c>
    </row>
    <row r="77" spans="1:2" x14ac:dyDescent="0.25">
      <c r="A77" s="172" t="s">
        <v>234</v>
      </c>
      <c r="B77" s="173" t="s">
        <v>297</v>
      </c>
    </row>
    <row r="78" spans="1:2" x14ac:dyDescent="0.25">
      <c r="A78" s="172" t="s">
        <v>235</v>
      </c>
      <c r="B78" s="173" t="s">
        <v>298</v>
      </c>
    </row>
    <row r="79" spans="1:2" x14ac:dyDescent="0.25">
      <c r="A79" s="172" t="s">
        <v>236</v>
      </c>
      <c r="B79" s="173" t="s">
        <v>299</v>
      </c>
    </row>
    <row r="80" spans="1:2" x14ac:dyDescent="0.25">
      <c r="A80" s="174"/>
      <c r="B80" s="175"/>
    </row>
    <row r="81" spans="1:2" ht="17.25" x14ac:dyDescent="0.25">
      <c r="A81" s="176" t="s">
        <v>237</v>
      </c>
      <c r="B81" s="173"/>
    </row>
    <row r="82" spans="1:2" x14ac:dyDescent="0.25">
      <c r="A82" s="172" t="s">
        <v>144</v>
      </c>
      <c r="B82" s="173"/>
    </row>
    <row r="83" spans="1:2" x14ac:dyDescent="0.25">
      <c r="A83" s="172" t="s">
        <v>145</v>
      </c>
      <c r="B83" s="173"/>
    </row>
    <row r="84" spans="1:2" x14ac:dyDescent="0.25">
      <c r="A84" s="172" t="s">
        <v>238</v>
      </c>
      <c r="B84" s="173"/>
    </row>
    <row r="85" spans="1:2" x14ac:dyDescent="0.25">
      <c r="A85" s="172" t="s">
        <v>239</v>
      </c>
      <c r="B85" s="173" t="s">
        <v>300</v>
      </c>
    </row>
    <row r="86" spans="1:2" x14ac:dyDescent="0.25">
      <c r="A86" s="172" t="s">
        <v>240</v>
      </c>
      <c r="B86" s="173" t="s">
        <v>301</v>
      </c>
    </row>
    <row r="87" spans="1:2" x14ac:dyDescent="0.25">
      <c r="A87" s="172" t="s">
        <v>241</v>
      </c>
      <c r="B87" s="173"/>
    </row>
    <row r="88" spans="1:2" x14ac:dyDescent="0.25">
      <c r="A88" s="172" t="s">
        <v>242</v>
      </c>
      <c r="B88" s="173" t="s">
        <v>302</v>
      </c>
    </row>
    <row r="89" spans="1:2" x14ac:dyDescent="0.25">
      <c r="A89" s="172" t="s">
        <v>243</v>
      </c>
      <c r="B89" s="173" t="s">
        <v>303</v>
      </c>
    </row>
    <row r="90" spans="1:2" x14ac:dyDescent="0.25">
      <c r="A90" s="172" t="s">
        <v>244</v>
      </c>
      <c r="B90" s="173"/>
    </row>
    <row r="91" spans="1:2" x14ac:dyDescent="0.25">
      <c r="A91" s="172" t="s">
        <v>245</v>
      </c>
      <c r="B91" s="173" t="s">
        <v>304</v>
      </c>
    </row>
    <row r="92" spans="1:2" x14ac:dyDescent="0.25">
      <c r="A92" s="172" t="s">
        <v>243</v>
      </c>
      <c r="B92" s="173" t="s">
        <v>305</v>
      </c>
    </row>
    <row r="93" spans="1:2" x14ac:dyDescent="0.25">
      <c r="A93" s="172" t="s">
        <v>146</v>
      </c>
      <c r="B93" s="173"/>
    </row>
    <row r="94" spans="1:2" x14ac:dyDescent="0.25">
      <c r="A94" s="172" t="s">
        <v>238</v>
      </c>
      <c r="B94" s="173"/>
    </row>
    <row r="95" spans="1:2" x14ac:dyDescent="0.25">
      <c r="A95" s="172" t="s">
        <v>239</v>
      </c>
      <c r="B95" s="173" t="s">
        <v>306</v>
      </c>
    </row>
    <row r="96" spans="1:2" x14ac:dyDescent="0.25">
      <c r="A96" s="172" t="s">
        <v>240</v>
      </c>
      <c r="B96" s="173" t="s">
        <v>307</v>
      </c>
    </row>
    <row r="97" spans="1:2" x14ac:dyDescent="0.25">
      <c r="A97" s="172" t="s">
        <v>241</v>
      </c>
      <c r="B97" s="173"/>
    </row>
    <row r="98" spans="1:2" x14ac:dyDescent="0.25">
      <c r="A98" s="172" t="s">
        <v>245</v>
      </c>
      <c r="B98" s="173" t="s">
        <v>308</v>
      </c>
    </row>
    <row r="99" spans="1:2" x14ac:dyDescent="0.25">
      <c r="A99" s="172" t="s">
        <v>243</v>
      </c>
      <c r="B99" s="173" t="s">
        <v>309</v>
      </c>
    </row>
    <row r="100" spans="1:2" x14ac:dyDescent="0.25">
      <c r="A100" s="172" t="s">
        <v>244</v>
      </c>
      <c r="B100" s="173"/>
    </row>
    <row r="101" spans="1:2" x14ac:dyDescent="0.25">
      <c r="A101" s="172" t="s">
        <v>245</v>
      </c>
      <c r="B101" s="173" t="s">
        <v>310</v>
      </c>
    </row>
    <row r="102" spans="1:2" x14ac:dyDescent="0.25">
      <c r="A102" s="172" t="s">
        <v>243</v>
      </c>
      <c r="B102" s="173" t="s">
        <v>311</v>
      </c>
    </row>
    <row r="103" spans="1:2" x14ac:dyDescent="0.25">
      <c r="A103" s="174"/>
      <c r="B103" s="175"/>
    </row>
    <row r="104" spans="1:2" x14ac:dyDescent="0.25">
      <c r="A104" s="176" t="s">
        <v>147</v>
      </c>
      <c r="B104" s="173"/>
    </row>
    <row r="105" spans="1:2" x14ac:dyDescent="0.25">
      <c r="A105" s="172" t="s">
        <v>148</v>
      </c>
      <c r="B105" s="173">
        <v>1.2E-2</v>
      </c>
    </row>
    <row r="106" spans="1:2" x14ac:dyDescent="0.25">
      <c r="A106" s="172" t="s">
        <v>149</v>
      </c>
      <c r="B106" s="173"/>
    </row>
    <row r="107" spans="1:2" x14ac:dyDescent="0.25">
      <c r="A107" s="172" t="s">
        <v>246</v>
      </c>
      <c r="B107" s="173">
        <v>1.2999999999999999E-2</v>
      </c>
    </row>
    <row r="108" spans="1:2" x14ac:dyDescent="0.25">
      <c r="A108" s="172" t="s">
        <v>247</v>
      </c>
      <c r="B108" s="173">
        <v>1.6E-2</v>
      </c>
    </row>
    <row r="109" spans="1:2" x14ac:dyDescent="0.25">
      <c r="A109" s="172" t="s">
        <v>150</v>
      </c>
      <c r="B109" s="173"/>
    </row>
    <row r="110" spans="1:2" x14ac:dyDescent="0.25">
      <c r="A110" s="172" t="s">
        <v>248</v>
      </c>
      <c r="B110" s="173">
        <v>1.2999999999999999E-2</v>
      </c>
    </row>
    <row r="111" spans="1:2" x14ac:dyDescent="0.25">
      <c r="A111" s="172" t="s">
        <v>249</v>
      </c>
      <c r="B111" s="173">
        <v>1.4999999999999999E-2</v>
      </c>
    </row>
    <row r="112" spans="1:2" x14ac:dyDescent="0.25">
      <c r="A112" s="172" t="s">
        <v>151</v>
      </c>
      <c r="B112" s="173"/>
    </row>
    <row r="113" spans="1:2" x14ac:dyDescent="0.25">
      <c r="A113" s="172" t="s">
        <v>250</v>
      </c>
      <c r="B113" s="173">
        <v>1.4E-2</v>
      </c>
    </row>
    <row r="114" spans="1:2" x14ac:dyDescent="0.25">
      <c r="A114" s="172" t="s">
        <v>251</v>
      </c>
      <c r="B114" s="173">
        <v>1.6E-2</v>
      </c>
    </row>
    <row r="115" spans="1:2" ht="30" x14ac:dyDescent="0.25">
      <c r="A115" s="172" t="s">
        <v>281</v>
      </c>
      <c r="B115" s="173">
        <v>2E-3</v>
      </c>
    </row>
    <row r="116" spans="1:2" x14ac:dyDescent="0.25">
      <c r="A116" s="174"/>
      <c r="B116" s="175"/>
    </row>
    <row r="117" spans="1:2" x14ac:dyDescent="0.25">
      <c r="A117" s="176" t="s">
        <v>152</v>
      </c>
      <c r="B117" s="173"/>
    </row>
    <row r="118" spans="1:2" x14ac:dyDescent="0.25">
      <c r="A118" s="172" t="s">
        <v>153</v>
      </c>
      <c r="B118" s="173"/>
    </row>
    <row r="119" spans="1:2" x14ac:dyDescent="0.25">
      <c r="A119" s="172" t="s">
        <v>252</v>
      </c>
      <c r="B119" s="173"/>
    </row>
    <row r="120" spans="1:2" x14ac:dyDescent="0.25">
      <c r="A120" s="172" t="s">
        <v>253</v>
      </c>
      <c r="B120" s="173"/>
    </row>
    <row r="121" spans="1:2" x14ac:dyDescent="0.25">
      <c r="A121" s="172" t="s">
        <v>282</v>
      </c>
      <c r="B121" s="173" t="s">
        <v>312</v>
      </c>
    </row>
    <row r="122" spans="1:2" x14ac:dyDescent="0.25">
      <c r="A122" s="172" t="s">
        <v>254</v>
      </c>
      <c r="B122" s="173" t="s">
        <v>313</v>
      </c>
    </row>
    <row r="123" spans="1:2" x14ac:dyDescent="0.25">
      <c r="A123" s="172" t="s">
        <v>255</v>
      </c>
      <c r="B123" s="173" t="s">
        <v>313</v>
      </c>
    </row>
    <row r="124" spans="1:2" x14ac:dyDescent="0.25">
      <c r="A124" s="172" t="s">
        <v>256</v>
      </c>
      <c r="B124" s="173" t="s">
        <v>314</v>
      </c>
    </row>
    <row r="125" spans="1:2" ht="30" x14ac:dyDescent="0.25">
      <c r="A125" s="172" t="s">
        <v>257</v>
      </c>
      <c r="B125" s="173" t="s">
        <v>315</v>
      </c>
    </row>
    <row r="126" spans="1:2" ht="30" x14ac:dyDescent="0.25">
      <c r="A126" s="172" t="s">
        <v>258</v>
      </c>
      <c r="B126" s="173" t="s">
        <v>316</v>
      </c>
    </row>
    <row r="127" spans="1:2" ht="30" x14ac:dyDescent="0.25">
      <c r="A127" s="172" t="s">
        <v>259</v>
      </c>
      <c r="B127" s="173" t="s">
        <v>316</v>
      </c>
    </row>
    <row r="128" spans="1:2" x14ac:dyDescent="0.25">
      <c r="A128" s="172" t="s">
        <v>260</v>
      </c>
      <c r="B128" s="173" t="s">
        <v>317</v>
      </c>
    </row>
    <row r="129" spans="1:2" x14ac:dyDescent="0.25">
      <c r="A129" s="172" t="s">
        <v>261</v>
      </c>
      <c r="B129" s="173" t="s">
        <v>314</v>
      </c>
    </row>
    <row r="130" spans="1:2" x14ac:dyDescent="0.25">
      <c r="A130" s="172" t="s">
        <v>162</v>
      </c>
      <c r="B130" s="173"/>
    </row>
    <row r="131" spans="1:2" x14ac:dyDescent="0.25">
      <c r="A131" s="172" t="s">
        <v>262</v>
      </c>
      <c r="B131" s="173"/>
    </row>
    <row r="132" spans="1:2" x14ac:dyDescent="0.25">
      <c r="A132" s="172" t="s">
        <v>263</v>
      </c>
      <c r="B132" s="173" t="s">
        <v>312</v>
      </c>
    </row>
    <row r="133" spans="1:2" x14ac:dyDescent="0.25">
      <c r="A133" s="172" t="s">
        <v>264</v>
      </c>
      <c r="B133" s="173" t="s">
        <v>313</v>
      </c>
    </row>
    <row r="134" spans="1:2" x14ac:dyDescent="0.25">
      <c r="A134" s="172" t="s">
        <v>265</v>
      </c>
      <c r="B134" s="173"/>
    </row>
    <row r="135" spans="1:2" x14ac:dyDescent="0.25">
      <c r="A135" s="172" t="s">
        <v>266</v>
      </c>
      <c r="B135" s="173" t="s">
        <v>318</v>
      </c>
    </row>
    <row r="136" spans="1:2" x14ac:dyDescent="0.25">
      <c r="A136" s="172" t="s">
        <v>267</v>
      </c>
      <c r="B136" s="173" t="s">
        <v>319</v>
      </c>
    </row>
    <row r="137" spans="1:2" x14ac:dyDescent="0.25">
      <c r="A137" s="172" t="s">
        <v>268</v>
      </c>
      <c r="B137" s="173" t="s">
        <v>317</v>
      </c>
    </row>
    <row r="138" spans="1:2" x14ac:dyDescent="0.25">
      <c r="A138" s="172" t="s">
        <v>269</v>
      </c>
      <c r="B138" s="173" t="s">
        <v>314</v>
      </c>
    </row>
    <row r="139" spans="1:2" x14ac:dyDescent="0.25">
      <c r="A139" s="172" t="s">
        <v>270</v>
      </c>
      <c r="B139" s="173"/>
    </row>
    <row r="140" spans="1:2" x14ac:dyDescent="0.25">
      <c r="A140" s="172" t="s">
        <v>271</v>
      </c>
      <c r="B140" s="173" t="s">
        <v>320</v>
      </c>
    </row>
    <row r="141" spans="1:2" x14ac:dyDescent="0.25">
      <c r="A141" s="172" t="s">
        <v>272</v>
      </c>
      <c r="B141" s="173" t="s">
        <v>315</v>
      </c>
    </row>
    <row r="142" spans="1:2" x14ac:dyDescent="0.25">
      <c r="A142" s="172" t="s">
        <v>273</v>
      </c>
      <c r="B142" s="173"/>
    </row>
    <row r="143" spans="1:2" x14ac:dyDescent="0.25">
      <c r="A143" s="172" t="s">
        <v>271</v>
      </c>
      <c r="B143" s="173" t="s">
        <v>321</v>
      </c>
    </row>
    <row r="144" spans="1:2" x14ac:dyDescent="0.25">
      <c r="A144" s="172" t="s">
        <v>272</v>
      </c>
      <c r="B144" s="173" t="s">
        <v>322</v>
      </c>
    </row>
    <row r="145" spans="1:2" x14ac:dyDescent="0.25">
      <c r="A145" s="172" t="s">
        <v>274</v>
      </c>
      <c r="B145" s="173" t="s">
        <v>323</v>
      </c>
    </row>
    <row r="146" spans="1:2" x14ac:dyDescent="0.25">
      <c r="A146" s="172" t="s">
        <v>275</v>
      </c>
      <c r="B146" s="173"/>
    </row>
    <row r="147" spans="1:2" x14ac:dyDescent="0.25">
      <c r="A147" s="172" t="s">
        <v>276</v>
      </c>
      <c r="B147" s="173" t="s">
        <v>317</v>
      </c>
    </row>
    <row r="148" spans="1:2" x14ac:dyDescent="0.25">
      <c r="A148" s="172" t="s">
        <v>277</v>
      </c>
      <c r="B148" s="173" t="s">
        <v>315</v>
      </c>
    </row>
    <row r="149" spans="1:2" x14ac:dyDescent="0.25">
      <c r="A149" s="172" t="s">
        <v>278</v>
      </c>
      <c r="B149" s="173"/>
    </row>
    <row r="150" spans="1:2" x14ac:dyDescent="0.25">
      <c r="A150" s="172" t="s">
        <v>279</v>
      </c>
      <c r="B150" s="173" t="s">
        <v>324</v>
      </c>
    </row>
    <row r="151" spans="1:2" x14ac:dyDescent="0.25">
      <c r="A151" s="172" t="s">
        <v>280</v>
      </c>
      <c r="B151" s="173" t="s">
        <v>325</v>
      </c>
    </row>
    <row r="152" spans="1:2" ht="105.75" thickBot="1" x14ac:dyDescent="0.3">
      <c r="A152" s="177" t="s">
        <v>283</v>
      </c>
      <c r="B152" s="178" t="s">
        <v>326</v>
      </c>
    </row>
    <row r="154" spans="1:2" x14ac:dyDescent="0.25">
      <c r="A154" s="291" t="s">
        <v>163</v>
      </c>
      <c r="B154" s="291"/>
    </row>
    <row r="155" spans="1:2" ht="45" customHeight="1" x14ac:dyDescent="0.25">
      <c r="A155" s="291" t="s">
        <v>327</v>
      </c>
      <c r="B155" s="291"/>
    </row>
    <row r="156" spans="1:2" ht="60" customHeight="1" x14ac:dyDescent="0.25">
      <c r="A156" s="291" t="s">
        <v>328</v>
      </c>
      <c r="B156" s="291"/>
    </row>
    <row r="157" spans="1:2" ht="106.5" customHeight="1" x14ac:dyDescent="0.25">
      <c r="A157" s="291" t="s">
        <v>329</v>
      </c>
      <c r="B157" s="291"/>
    </row>
    <row r="158" spans="1:2" ht="45" customHeight="1" x14ac:dyDescent="0.25">
      <c r="A158" s="291" t="s">
        <v>330</v>
      </c>
      <c r="B158" s="291"/>
    </row>
    <row r="159" spans="1:2" ht="60" customHeight="1" x14ac:dyDescent="0.25">
      <c r="A159" s="291" t="s">
        <v>331</v>
      </c>
      <c r="B159" s="291"/>
    </row>
    <row r="160" spans="1:2" ht="45" customHeight="1" x14ac:dyDescent="0.25">
      <c r="A160" s="291" t="s">
        <v>332</v>
      </c>
      <c r="B160" s="291"/>
    </row>
    <row r="161" spans="1:2" ht="87.75" customHeight="1" x14ac:dyDescent="0.25">
      <c r="A161" s="291" t="s">
        <v>333</v>
      </c>
      <c r="B161" s="291"/>
    </row>
    <row r="162" spans="1:2" ht="90" customHeight="1" x14ac:dyDescent="0.25">
      <c r="A162" s="291" t="s">
        <v>335</v>
      </c>
      <c r="B162" s="291"/>
    </row>
    <row r="163" spans="1:2" ht="75" customHeight="1" x14ac:dyDescent="0.25">
      <c r="A163" s="291" t="s">
        <v>334</v>
      </c>
      <c r="B163" s="291"/>
    </row>
    <row r="164" spans="1:2" x14ac:dyDescent="0.25">
      <c r="A164" s="164"/>
    </row>
    <row r="165" spans="1:2" x14ac:dyDescent="0.25">
      <c r="A165" s="164"/>
    </row>
    <row r="166" spans="1:2" x14ac:dyDescent="0.25">
      <c r="A166" s="164"/>
    </row>
    <row r="167" spans="1:2" x14ac:dyDescent="0.25">
      <c r="A167" s="164"/>
    </row>
    <row r="168" spans="1:2" x14ac:dyDescent="0.25">
      <c r="A168" s="164"/>
    </row>
    <row r="169" spans="1:2" x14ac:dyDescent="0.25">
      <c r="A169" s="164"/>
    </row>
    <row r="172" spans="1:2" x14ac:dyDescent="0.25">
      <c r="B172" s="44"/>
    </row>
    <row r="173" spans="1:2" x14ac:dyDescent="0.25">
      <c r="B173" s="44"/>
    </row>
    <row r="174" spans="1:2" x14ac:dyDescent="0.25">
      <c r="B174" s="44"/>
    </row>
    <row r="175" spans="1:2" x14ac:dyDescent="0.25">
      <c r="B175" s="44"/>
    </row>
    <row r="176" spans="1:2" x14ac:dyDescent="0.25">
      <c r="B176" s="44"/>
    </row>
    <row r="177" spans="2:2" x14ac:dyDescent="0.25">
      <c r="B177" s="44"/>
    </row>
    <row r="178" spans="2:2" x14ac:dyDescent="0.25">
      <c r="B178" s="44"/>
    </row>
    <row r="179" spans="2:2" x14ac:dyDescent="0.25">
      <c r="B179" s="44"/>
    </row>
    <row r="180" spans="2:2" x14ac:dyDescent="0.25">
      <c r="B180" s="44"/>
    </row>
    <row r="181" spans="2:2" x14ac:dyDescent="0.25">
      <c r="B181" s="44"/>
    </row>
    <row r="182" spans="2:2" x14ac:dyDescent="0.25">
      <c r="B182" s="44"/>
    </row>
  </sheetData>
  <mergeCells count="10">
    <mergeCell ref="A154:B154"/>
    <mergeCell ref="A163:B163"/>
    <mergeCell ref="A162:B162"/>
    <mergeCell ref="A161:B161"/>
    <mergeCell ref="A160:B160"/>
    <mergeCell ref="A159:B159"/>
    <mergeCell ref="A158:B158"/>
    <mergeCell ref="A157:B157"/>
    <mergeCell ref="A156:B156"/>
    <mergeCell ref="A155:B15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
  <sheetViews>
    <sheetView workbookViewId="0">
      <selection activeCell="N9" sqref="N9"/>
    </sheetView>
  </sheetViews>
  <sheetFormatPr defaultRowHeight="15"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B2:C9"/>
  <sheetViews>
    <sheetView workbookViewId="0">
      <selection activeCell="E25" sqref="E25"/>
    </sheetView>
  </sheetViews>
  <sheetFormatPr defaultRowHeight="15" x14ac:dyDescent="0.25"/>
  <cols>
    <col min="2" max="3" width="30.7109375" customWidth="1"/>
  </cols>
  <sheetData>
    <row r="2" spans="2:3" ht="15.75" thickBot="1" x14ac:dyDescent="0.3">
      <c r="B2" t="s">
        <v>337</v>
      </c>
    </row>
    <row r="3" spans="2:3" ht="19.5" thickBot="1" x14ac:dyDescent="0.3">
      <c r="B3" s="169" t="s">
        <v>339</v>
      </c>
      <c r="C3" s="165" t="s">
        <v>340</v>
      </c>
    </row>
    <row r="4" spans="2:3" ht="16.5" thickBot="1" x14ac:dyDescent="0.3">
      <c r="B4" s="166">
        <v>0</v>
      </c>
      <c r="C4" s="167">
        <v>1</v>
      </c>
    </row>
    <row r="5" spans="2:3" ht="16.5" thickBot="1" x14ac:dyDescent="0.3">
      <c r="B5" s="166">
        <v>0.2</v>
      </c>
      <c r="C5" s="167">
        <v>0.97</v>
      </c>
    </row>
    <row r="6" spans="2:3" ht="16.5" thickBot="1" x14ac:dyDescent="0.3">
      <c r="B6" s="166">
        <v>1</v>
      </c>
      <c r="C6" s="167">
        <v>0.87</v>
      </c>
    </row>
    <row r="7" spans="2:3" ht="16.5" thickBot="1" x14ac:dyDescent="0.3">
      <c r="B7" s="166">
        <v>3</v>
      </c>
      <c r="C7" s="167">
        <v>0.75</v>
      </c>
    </row>
    <row r="8" spans="2:3" ht="16.5" thickBot="1" x14ac:dyDescent="0.3">
      <c r="B8" s="166" t="s">
        <v>338</v>
      </c>
      <c r="C8" s="167">
        <v>0.72</v>
      </c>
    </row>
    <row r="9" spans="2:3" ht="15.75" x14ac:dyDescent="0.25">
      <c r="B9" s="168" t="s">
        <v>341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AF119"/>
  <sheetViews>
    <sheetView view="pageLayout" zoomScaleNormal="100" zoomScaleSheetLayoutView="85" workbookViewId="0">
      <selection activeCell="C9" sqref="C9"/>
    </sheetView>
  </sheetViews>
  <sheetFormatPr defaultColWidth="8.85546875" defaultRowHeight="15" x14ac:dyDescent="0.25"/>
  <cols>
    <col min="1" max="1" width="10" style="6" customWidth="1"/>
    <col min="2" max="2" width="18.140625" style="6" customWidth="1"/>
    <col min="3" max="3" width="10.42578125" style="6" customWidth="1"/>
    <col min="4" max="4" width="7.140625" style="6" customWidth="1"/>
    <col min="5" max="5" width="7.85546875" style="7" customWidth="1"/>
    <col min="6" max="6" width="7.42578125" style="6" customWidth="1"/>
    <col min="7" max="7" width="14" style="6" customWidth="1"/>
    <col min="8" max="8" width="8.5703125" style="6" customWidth="1"/>
    <col min="9" max="9" width="5.85546875" style="8" customWidth="1"/>
    <col min="10" max="10" width="3.42578125" style="6" customWidth="1"/>
    <col min="11" max="11" width="5.85546875" style="8" customWidth="1"/>
    <col min="12" max="12" width="10" style="48" customWidth="1"/>
    <col min="13" max="13" width="18.140625" style="6" customWidth="1"/>
    <col min="14" max="14" width="10.42578125" style="6" customWidth="1"/>
    <col min="15" max="15" width="7.140625" style="6" customWidth="1"/>
    <col min="16" max="16" width="7.85546875" style="6" customWidth="1"/>
    <col min="17" max="17" width="8.85546875" style="6"/>
    <col min="18" max="18" width="14" style="6" customWidth="1"/>
    <col min="19" max="19" width="8.5703125" style="6" customWidth="1"/>
    <col min="20" max="20" width="14" style="6" customWidth="1"/>
    <col min="21" max="16384" width="8.85546875" style="6"/>
  </cols>
  <sheetData>
    <row r="1" spans="1:24" x14ac:dyDescent="0.25">
      <c r="B1" s="1" t="s">
        <v>27</v>
      </c>
      <c r="C1" s="280" t="str">
        <f>Summary!C6</f>
        <v>AAA-###(###)</v>
      </c>
      <c r="D1" s="280"/>
      <c r="E1" s="280"/>
      <c r="F1" s="280"/>
      <c r="G1" s="280"/>
      <c r="H1" s="40"/>
      <c r="I1" s="94"/>
      <c r="J1" s="93"/>
      <c r="K1" s="97"/>
      <c r="L1" s="76"/>
      <c r="M1" s="40"/>
    </row>
    <row r="2" spans="1:24" x14ac:dyDescent="0.25">
      <c r="B2" s="1" t="s">
        <v>26</v>
      </c>
      <c r="C2" s="285" t="str">
        <f>Summary!C7</f>
        <v>1000####</v>
      </c>
      <c r="D2" s="285"/>
      <c r="E2" s="285"/>
      <c r="F2" s="285"/>
      <c r="G2" s="285"/>
      <c r="H2" s="40"/>
      <c r="I2" s="94"/>
      <c r="J2" s="93"/>
    </row>
    <row r="3" spans="1:24" ht="15" customHeight="1" x14ac:dyDescent="0.25">
      <c r="B3" s="34" t="s">
        <v>95</v>
      </c>
      <c r="C3" s="286">
        <f>Summary!C8</f>
        <v>0</v>
      </c>
      <c r="D3" s="286"/>
      <c r="E3" s="286"/>
      <c r="F3" s="286"/>
      <c r="G3" s="286"/>
      <c r="H3" s="286"/>
      <c r="I3" s="95"/>
      <c r="J3" s="41"/>
    </row>
    <row r="4" spans="1:24" x14ac:dyDescent="0.25">
      <c r="A4" s="34"/>
      <c r="B4" s="3" t="s">
        <v>28</v>
      </c>
      <c r="C4" s="42" t="str">
        <f>Summary!K6</f>
        <v>########</v>
      </c>
      <c r="D4" s="42"/>
      <c r="E4" s="41"/>
      <c r="F4" s="35"/>
      <c r="G4" s="43"/>
      <c r="H4" s="36"/>
      <c r="I4" s="96"/>
      <c r="J4" s="5"/>
    </row>
    <row r="5" spans="1:24" x14ac:dyDescent="0.25">
      <c r="A5" s="34"/>
      <c r="B5" s="3" t="s">
        <v>25</v>
      </c>
      <c r="C5" s="283"/>
      <c r="D5" s="283"/>
      <c r="E5" s="41"/>
      <c r="F5" s="35"/>
      <c r="G5" s="43"/>
      <c r="H5" s="43"/>
      <c r="I5" s="96"/>
      <c r="J5" s="5"/>
    </row>
    <row r="6" spans="1:24" ht="15.75" thickBot="1" x14ac:dyDescent="0.3">
      <c r="A6" s="34"/>
      <c r="B6" s="34" t="s">
        <v>29</v>
      </c>
      <c r="C6" s="284">
        <f>Summary!K7</f>
        <v>0</v>
      </c>
      <c r="D6" s="284"/>
    </row>
    <row r="7" spans="1:24" ht="15.75" thickBot="1" x14ac:dyDescent="0.3">
      <c r="A7" s="34"/>
      <c r="L7" s="272" t="s">
        <v>132</v>
      </c>
      <c r="M7" s="273"/>
      <c r="N7" s="273"/>
      <c r="O7" s="273"/>
      <c r="P7" s="273"/>
      <c r="Q7" s="273"/>
      <c r="R7" s="273"/>
      <c r="S7" s="274"/>
    </row>
    <row r="8" spans="1:24" ht="17.25" x14ac:dyDescent="0.25">
      <c r="A8" s="34"/>
      <c r="B8" s="34" t="s">
        <v>104</v>
      </c>
      <c r="C8" s="104" t="s">
        <v>97</v>
      </c>
      <c r="L8" s="275" t="s">
        <v>348</v>
      </c>
      <c r="M8" s="276"/>
      <c r="N8" s="276"/>
      <c r="O8" s="277"/>
      <c r="P8" s="278" t="s">
        <v>103</v>
      </c>
      <c r="Q8" s="276"/>
      <c r="R8" s="276"/>
      <c r="S8" s="279"/>
    </row>
    <row r="9" spans="1:24" x14ac:dyDescent="0.25">
      <c r="B9" s="1" t="s">
        <v>0</v>
      </c>
      <c r="C9" s="105"/>
      <c r="D9" s="2" t="s">
        <v>31</v>
      </c>
      <c r="F9" s="39"/>
      <c r="L9" s="113" t="s">
        <v>100</v>
      </c>
      <c r="M9" s="114" t="s">
        <v>24</v>
      </c>
      <c r="N9" s="115" t="s">
        <v>101</v>
      </c>
      <c r="O9" s="114" t="s">
        <v>102</v>
      </c>
      <c r="P9" s="114" t="s">
        <v>100</v>
      </c>
      <c r="Q9" s="114" t="s">
        <v>24</v>
      </c>
      <c r="R9" s="115" t="s">
        <v>101</v>
      </c>
      <c r="S9" s="116" t="s">
        <v>102</v>
      </c>
    </row>
    <row r="10" spans="1:24" ht="15.75" thickBot="1" x14ac:dyDescent="0.3">
      <c r="B10" s="34"/>
      <c r="C10" s="99"/>
      <c r="D10" s="41"/>
      <c r="E10" s="41"/>
      <c r="F10" s="35"/>
      <c r="G10" s="43"/>
      <c r="I10" s="6"/>
      <c r="L10" s="117" t="e">
        <f>C63</f>
        <v>#DIV/0!</v>
      </c>
      <c r="M10" s="118" t="e">
        <f>N63</f>
        <v>#DIV/0!</v>
      </c>
      <c r="N10" s="119" t="e">
        <f>M10-L10</f>
        <v>#DIV/0!</v>
      </c>
      <c r="O10" s="120" t="e">
        <f>N10/L10</f>
        <v>#DIV/0!</v>
      </c>
      <c r="P10" s="121" t="e">
        <f>G29</f>
        <v>#DIV/0!</v>
      </c>
      <c r="Q10" s="122" t="e">
        <f>R29</f>
        <v>#DIV/0!</v>
      </c>
      <c r="R10" s="123" t="e">
        <f>Q10-P10</f>
        <v>#DIV/0!</v>
      </c>
      <c r="S10" s="120" t="e">
        <f>R10/P10</f>
        <v>#DIV/0!</v>
      </c>
    </row>
    <row r="11" spans="1:24" ht="15.75" thickBot="1" x14ac:dyDescent="0.3">
      <c r="G11" s="36"/>
      <c r="H11" s="36"/>
      <c r="I11" s="96"/>
      <c r="J11" s="5"/>
      <c r="K11" s="98"/>
    </row>
    <row r="12" spans="1:24" x14ac:dyDescent="0.25">
      <c r="A12" s="281" t="s">
        <v>129</v>
      </c>
      <c r="B12" s="282"/>
      <c r="C12" s="282"/>
      <c r="D12" s="282"/>
      <c r="E12" s="282"/>
      <c r="F12" s="282"/>
      <c r="G12" s="282"/>
      <c r="H12" s="282"/>
      <c r="I12" s="139"/>
      <c r="J12" s="158"/>
      <c r="K12" s="149"/>
      <c r="L12" s="150"/>
      <c r="M12" s="150"/>
      <c r="N12" s="150" t="s">
        <v>130</v>
      </c>
      <c r="O12" s="150"/>
      <c r="P12" s="150"/>
      <c r="Q12" s="150"/>
      <c r="R12" s="150"/>
      <c r="S12" s="151"/>
    </row>
    <row r="13" spans="1:24" ht="15.75" thickBot="1" x14ac:dyDescent="0.3">
      <c r="A13" s="58"/>
      <c r="B13" s="48"/>
      <c r="C13" s="48"/>
      <c r="D13" s="48" t="s">
        <v>1</v>
      </c>
      <c r="E13" s="49"/>
      <c r="F13" s="80"/>
      <c r="G13" s="48"/>
      <c r="H13" s="48"/>
      <c r="I13" s="92"/>
      <c r="J13" s="159"/>
      <c r="K13" s="152"/>
      <c r="L13" s="53"/>
      <c r="M13" s="53"/>
      <c r="N13" s="53"/>
      <c r="O13" s="53"/>
      <c r="P13" s="53"/>
      <c r="Q13" s="53"/>
      <c r="R13" s="53"/>
      <c r="S13" s="92"/>
      <c r="T13" s="53"/>
    </row>
    <row r="14" spans="1:24" ht="15.75" customHeight="1" thickBot="1" x14ac:dyDescent="0.3">
      <c r="A14" s="266" t="s">
        <v>120</v>
      </c>
      <c r="B14" s="267"/>
      <c r="C14" s="267"/>
      <c r="D14" s="267"/>
      <c r="E14" s="267"/>
      <c r="F14" s="267"/>
      <c r="G14" s="267"/>
      <c r="H14" s="268"/>
      <c r="I14" s="140"/>
      <c r="J14" s="160"/>
      <c r="K14" s="153"/>
      <c r="L14" s="266" t="s">
        <v>120</v>
      </c>
      <c r="M14" s="267"/>
      <c r="N14" s="267"/>
      <c r="O14" s="267"/>
      <c r="P14" s="267"/>
      <c r="Q14" s="267"/>
      <c r="R14" s="267"/>
      <c r="S14" s="268"/>
    </row>
    <row r="15" spans="1:24" ht="33" x14ac:dyDescent="0.25">
      <c r="A15" s="88" t="s">
        <v>105</v>
      </c>
      <c r="B15" s="269" t="s">
        <v>2</v>
      </c>
      <c r="C15" s="270"/>
      <c r="D15" s="270"/>
      <c r="E15" s="271"/>
      <c r="F15" s="85" t="s">
        <v>3</v>
      </c>
      <c r="G15" s="86" t="s">
        <v>114</v>
      </c>
      <c r="H15" s="87" t="s">
        <v>4</v>
      </c>
      <c r="I15" s="141"/>
      <c r="J15" s="159"/>
      <c r="K15" s="152"/>
      <c r="L15" s="88" t="s">
        <v>105</v>
      </c>
      <c r="M15" s="269" t="s">
        <v>2</v>
      </c>
      <c r="N15" s="270"/>
      <c r="O15" s="270"/>
      <c r="P15" s="271"/>
      <c r="Q15" s="85" t="s">
        <v>3</v>
      </c>
      <c r="R15" s="86" t="s">
        <v>114</v>
      </c>
      <c r="S15" s="87" t="s">
        <v>4</v>
      </c>
      <c r="T15" s="53"/>
      <c r="U15" s="53"/>
    </row>
    <row r="16" spans="1:24" x14ac:dyDescent="0.25">
      <c r="A16" s="81">
        <v>1</v>
      </c>
      <c r="B16" s="230"/>
      <c r="C16" s="231"/>
      <c r="D16" s="231"/>
      <c r="E16" s="232"/>
      <c r="F16" s="100"/>
      <c r="G16" s="101"/>
      <c r="H16" s="66">
        <f>F16*G16</f>
        <v>0</v>
      </c>
      <c r="I16" s="142"/>
      <c r="J16" s="159"/>
      <c r="K16" s="152"/>
      <c r="L16" s="81">
        <v>1</v>
      </c>
      <c r="M16" s="230"/>
      <c r="N16" s="231"/>
      <c r="O16" s="231"/>
      <c r="P16" s="232"/>
      <c r="Q16" s="100"/>
      <c r="R16" s="101"/>
      <c r="S16" s="66">
        <f>Q16*R16</f>
        <v>0</v>
      </c>
      <c r="T16" s="55"/>
      <c r="U16" s="53"/>
      <c r="V16" s="53"/>
      <c r="W16" s="53"/>
      <c r="X16" s="53"/>
    </row>
    <row r="17" spans="1:24" ht="15" customHeight="1" x14ac:dyDescent="0.25">
      <c r="A17" s="81">
        <v>2</v>
      </c>
      <c r="B17" s="251"/>
      <c r="C17" s="252"/>
      <c r="D17" s="252"/>
      <c r="E17" s="253"/>
      <c r="F17" s="100"/>
      <c r="G17" s="101"/>
      <c r="H17" s="66">
        <f t="shared" ref="H17:H26" si="0">F17*G17</f>
        <v>0</v>
      </c>
      <c r="I17" s="142"/>
      <c r="J17" s="159"/>
      <c r="K17" s="152"/>
      <c r="L17" s="81">
        <v>2</v>
      </c>
      <c r="M17" s="251"/>
      <c r="N17" s="252"/>
      <c r="O17" s="252"/>
      <c r="P17" s="253"/>
      <c r="Q17" s="100"/>
      <c r="R17" s="101"/>
      <c r="S17" s="66">
        <f t="shared" ref="S17:S26" si="1">Q17*R17</f>
        <v>0</v>
      </c>
      <c r="T17" s="55"/>
      <c r="U17" s="53"/>
      <c r="V17" s="53"/>
      <c r="W17" s="53"/>
      <c r="X17" s="53"/>
    </row>
    <row r="18" spans="1:24" x14ac:dyDescent="0.25">
      <c r="A18" s="81">
        <v>3</v>
      </c>
      <c r="B18" s="230"/>
      <c r="C18" s="231"/>
      <c r="D18" s="231"/>
      <c r="E18" s="232"/>
      <c r="F18" s="100"/>
      <c r="G18" s="101"/>
      <c r="H18" s="66">
        <f t="shared" si="0"/>
        <v>0</v>
      </c>
      <c r="I18" s="142"/>
      <c r="J18" s="159"/>
      <c r="K18" s="152"/>
      <c r="L18" s="81">
        <v>3</v>
      </c>
      <c r="M18" s="230"/>
      <c r="N18" s="231"/>
      <c r="O18" s="231"/>
      <c r="P18" s="232"/>
      <c r="Q18" s="100"/>
      <c r="R18" s="101"/>
      <c r="S18" s="66">
        <f t="shared" si="1"/>
        <v>0</v>
      </c>
      <c r="T18" s="55"/>
      <c r="U18" s="53"/>
      <c r="V18" s="53"/>
      <c r="W18" s="53"/>
      <c r="X18" s="53"/>
    </row>
    <row r="19" spans="1:24" x14ac:dyDescent="0.25">
      <c r="A19" s="81">
        <v>4</v>
      </c>
      <c r="B19" s="230"/>
      <c r="C19" s="231"/>
      <c r="D19" s="231"/>
      <c r="E19" s="232"/>
      <c r="F19" s="100"/>
      <c r="G19" s="101"/>
      <c r="H19" s="66">
        <f t="shared" si="0"/>
        <v>0</v>
      </c>
      <c r="I19" s="142"/>
      <c r="J19" s="159"/>
      <c r="K19" s="152"/>
      <c r="L19" s="81">
        <v>4</v>
      </c>
      <c r="M19" s="230"/>
      <c r="N19" s="231"/>
      <c r="O19" s="231"/>
      <c r="P19" s="232"/>
      <c r="Q19" s="100"/>
      <c r="R19" s="101"/>
      <c r="S19" s="66">
        <f t="shared" si="1"/>
        <v>0</v>
      </c>
      <c r="T19" s="55"/>
      <c r="U19" s="53"/>
      <c r="V19" s="53"/>
      <c r="W19" s="53"/>
      <c r="X19" s="53"/>
    </row>
    <row r="20" spans="1:24" x14ac:dyDescent="0.25">
      <c r="A20" s="81">
        <v>5</v>
      </c>
      <c r="B20" s="230"/>
      <c r="C20" s="231"/>
      <c r="D20" s="231"/>
      <c r="E20" s="232"/>
      <c r="F20" s="100"/>
      <c r="G20" s="101"/>
      <c r="H20" s="66">
        <f t="shared" si="0"/>
        <v>0</v>
      </c>
      <c r="I20" s="142"/>
      <c r="J20" s="159"/>
      <c r="K20" s="152"/>
      <c r="L20" s="81">
        <v>5</v>
      </c>
      <c r="M20" s="230"/>
      <c r="N20" s="231"/>
      <c r="O20" s="231"/>
      <c r="P20" s="232"/>
      <c r="Q20" s="100"/>
      <c r="R20" s="101"/>
      <c r="S20" s="66">
        <f t="shared" si="1"/>
        <v>0</v>
      </c>
      <c r="T20" s="68"/>
      <c r="U20" s="68"/>
      <c r="V20" s="68"/>
      <c r="W20" s="68"/>
      <c r="X20" s="53"/>
    </row>
    <row r="21" spans="1:24" x14ac:dyDescent="0.25">
      <c r="A21" s="81">
        <v>6</v>
      </c>
      <c r="B21" s="230"/>
      <c r="C21" s="231"/>
      <c r="D21" s="231"/>
      <c r="E21" s="232"/>
      <c r="F21" s="100"/>
      <c r="G21" s="101"/>
      <c r="H21" s="66">
        <f t="shared" si="0"/>
        <v>0</v>
      </c>
      <c r="I21" s="142"/>
      <c r="J21" s="159"/>
      <c r="K21" s="152"/>
      <c r="L21" s="81">
        <v>6</v>
      </c>
      <c r="M21" s="230"/>
      <c r="N21" s="231"/>
      <c r="O21" s="231"/>
      <c r="P21" s="232"/>
      <c r="Q21" s="100"/>
      <c r="R21" s="101"/>
      <c r="S21" s="66">
        <f t="shared" si="1"/>
        <v>0</v>
      </c>
      <c r="T21" s="53"/>
      <c r="U21" s="70"/>
      <c r="V21" s="71"/>
      <c r="W21" s="53"/>
      <c r="X21" s="53"/>
    </row>
    <row r="22" spans="1:24" x14ac:dyDescent="0.25">
      <c r="A22" s="81">
        <v>7</v>
      </c>
      <c r="B22" s="230"/>
      <c r="C22" s="231"/>
      <c r="D22" s="231"/>
      <c r="E22" s="232"/>
      <c r="F22" s="100"/>
      <c r="G22" s="101"/>
      <c r="H22" s="66">
        <f t="shared" si="0"/>
        <v>0</v>
      </c>
      <c r="I22" s="142"/>
      <c r="J22" s="159"/>
      <c r="K22" s="152"/>
      <c r="L22" s="81">
        <v>7</v>
      </c>
      <c r="M22" s="230"/>
      <c r="N22" s="231"/>
      <c r="O22" s="231"/>
      <c r="P22" s="232"/>
      <c r="Q22" s="100"/>
      <c r="R22" s="101"/>
      <c r="S22" s="66">
        <f t="shared" si="1"/>
        <v>0</v>
      </c>
      <c r="T22" s="70"/>
      <c r="U22" s="71"/>
      <c r="V22" s="53"/>
      <c r="W22" s="53"/>
    </row>
    <row r="23" spans="1:24" x14ac:dyDescent="0.25">
      <c r="A23" s="81">
        <v>8</v>
      </c>
      <c r="B23" s="230"/>
      <c r="C23" s="231"/>
      <c r="D23" s="231"/>
      <c r="E23" s="232"/>
      <c r="F23" s="100"/>
      <c r="G23" s="101"/>
      <c r="H23" s="66">
        <f t="shared" si="0"/>
        <v>0</v>
      </c>
      <c r="I23" s="142"/>
      <c r="J23" s="159"/>
      <c r="K23" s="152"/>
      <c r="L23" s="81">
        <v>8</v>
      </c>
      <c r="M23" s="230"/>
      <c r="N23" s="231"/>
      <c r="O23" s="231"/>
      <c r="P23" s="232"/>
      <c r="Q23" s="100"/>
      <c r="R23" s="101"/>
      <c r="S23" s="66">
        <f t="shared" si="1"/>
        <v>0</v>
      </c>
      <c r="T23" s="53"/>
      <c r="U23" s="70"/>
      <c r="V23" s="71"/>
      <c r="W23" s="53"/>
      <c r="X23" s="53"/>
    </row>
    <row r="24" spans="1:24" x14ac:dyDescent="0.25">
      <c r="A24" s="81">
        <v>9</v>
      </c>
      <c r="B24" s="230"/>
      <c r="C24" s="231"/>
      <c r="D24" s="231"/>
      <c r="E24" s="232"/>
      <c r="F24" s="100"/>
      <c r="G24" s="101"/>
      <c r="H24" s="66">
        <f t="shared" si="0"/>
        <v>0</v>
      </c>
      <c r="I24" s="142"/>
      <c r="J24" s="159"/>
      <c r="K24" s="152"/>
      <c r="L24" s="81">
        <v>9</v>
      </c>
      <c r="M24" s="230"/>
      <c r="N24" s="231"/>
      <c r="O24" s="231"/>
      <c r="P24" s="232"/>
      <c r="Q24" s="100"/>
      <c r="R24" s="101"/>
      <c r="S24" s="66">
        <f t="shared" si="1"/>
        <v>0</v>
      </c>
      <c r="T24" s="53"/>
      <c r="U24" s="70"/>
      <c r="V24" s="71"/>
      <c r="W24" s="53"/>
      <c r="X24" s="53"/>
    </row>
    <row r="25" spans="1:24" x14ac:dyDescent="0.25">
      <c r="A25" s="81">
        <v>10</v>
      </c>
      <c r="B25" s="251"/>
      <c r="C25" s="252"/>
      <c r="D25" s="252"/>
      <c r="E25" s="253"/>
      <c r="F25" s="100"/>
      <c r="G25" s="101"/>
      <c r="H25" s="66">
        <f t="shared" si="0"/>
        <v>0</v>
      </c>
      <c r="I25" s="142"/>
      <c r="J25" s="159"/>
      <c r="K25" s="152"/>
      <c r="L25" s="81">
        <v>10</v>
      </c>
      <c r="M25" s="251"/>
      <c r="N25" s="252"/>
      <c r="O25" s="252"/>
      <c r="P25" s="253"/>
      <c r="Q25" s="100"/>
      <c r="R25" s="101"/>
      <c r="S25" s="66">
        <f t="shared" si="1"/>
        <v>0</v>
      </c>
      <c r="T25" s="53"/>
      <c r="U25" s="70"/>
      <c r="V25" s="71"/>
      <c r="W25" s="53"/>
      <c r="X25" s="53"/>
    </row>
    <row r="26" spans="1:24" ht="15.75" thickBot="1" x14ac:dyDescent="0.3">
      <c r="A26" s="89">
        <v>11</v>
      </c>
      <c r="B26" s="248"/>
      <c r="C26" s="249"/>
      <c r="D26" s="249"/>
      <c r="E26" s="250"/>
      <c r="F26" s="102"/>
      <c r="G26" s="103"/>
      <c r="H26" s="67">
        <f t="shared" si="0"/>
        <v>0</v>
      </c>
      <c r="I26" s="142"/>
      <c r="J26" s="159"/>
      <c r="K26" s="152"/>
      <c r="L26" s="89">
        <v>11</v>
      </c>
      <c r="M26" s="248"/>
      <c r="N26" s="249"/>
      <c r="O26" s="249"/>
      <c r="P26" s="250"/>
      <c r="Q26" s="102"/>
      <c r="R26" s="103"/>
      <c r="S26" s="67">
        <f t="shared" si="1"/>
        <v>0</v>
      </c>
      <c r="T26" s="53"/>
      <c r="U26" s="70"/>
      <c r="V26" s="71"/>
      <c r="W26" s="53"/>
      <c r="X26" s="53"/>
    </row>
    <row r="27" spans="1:24" x14ac:dyDescent="0.25">
      <c r="A27" s="58"/>
      <c r="B27" s="48"/>
      <c r="C27" s="48"/>
      <c r="D27" s="51"/>
      <c r="E27" s="59"/>
      <c r="F27" s="74"/>
      <c r="G27" s="48"/>
      <c r="H27" s="92"/>
      <c r="I27" s="92"/>
      <c r="J27" s="161"/>
      <c r="K27" s="154"/>
      <c r="L27" s="58"/>
      <c r="M27" s="48"/>
      <c r="N27" s="48"/>
      <c r="O27" s="51"/>
      <c r="P27" s="59"/>
      <c r="Q27" s="74"/>
      <c r="R27" s="48"/>
      <c r="S27" s="92"/>
    </row>
    <row r="28" spans="1:24" x14ac:dyDescent="0.25">
      <c r="A28" s="61" t="s">
        <v>112</v>
      </c>
      <c r="B28" s="69"/>
      <c r="C28" s="124">
        <f>SUM(F16:F26)</f>
        <v>0</v>
      </c>
      <c r="D28" s="48"/>
      <c r="E28" s="48"/>
      <c r="F28" s="62" t="s">
        <v>5</v>
      </c>
      <c r="G28" s="126" t="e">
        <f>ROUND(C9*C29,4)</f>
        <v>#DIV/0!</v>
      </c>
      <c r="H28" s="127" t="s">
        <v>6</v>
      </c>
      <c r="I28" s="127"/>
      <c r="J28" s="159"/>
      <c r="K28" s="152"/>
      <c r="L28" s="61" t="s">
        <v>112</v>
      </c>
      <c r="M28" s="69"/>
      <c r="N28" s="124">
        <f>SUM(Q16:Q26)</f>
        <v>0</v>
      </c>
      <c r="O28" s="48"/>
      <c r="P28" s="48"/>
      <c r="Q28" s="62" t="s">
        <v>5</v>
      </c>
      <c r="R28" s="126" t="e">
        <f>ROUND(C9*N29,4)</f>
        <v>#DIV/0!</v>
      </c>
      <c r="S28" s="127" t="s">
        <v>6</v>
      </c>
    </row>
    <row r="29" spans="1:24" ht="17.25" x14ac:dyDescent="0.25">
      <c r="A29" s="61" t="s">
        <v>113</v>
      </c>
      <c r="B29" s="69"/>
      <c r="C29" s="125" t="e">
        <f>SUM(H16:H26)/C28</f>
        <v>#DIV/0!</v>
      </c>
      <c r="D29" s="48"/>
      <c r="E29" s="48"/>
      <c r="F29" s="62" t="s">
        <v>7</v>
      </c>
      <c r="G29" s="128" t="e">
        <f>C9/12*C29*C28*43560</f>
        <v>#DIV/0!</v>
      </c>
      <c r="H29" s="127" t="s">
        <v>8</v>
      </c>
      <c r="I29" s="127"/>
      <c r="J29" s="159"/>
      <c r="K29" s="152"/>
      <c r="L29" s="61" t="s">
        <v>113</v>
      </c>
      <c r="M29" s="69"/>
      <c r="N29" s="125" t="e">
        <f>SUM(S16:S26)/N28</f>
        <v>#DIV/0!</v>
      </c>
      <c r="O29" s="48"/>
      <c r="P29" s="48"/>
      <c r="Q29" s="62" t="s">
        <v>7</v>
      </c>
      <c r="R29" s="128" t="e">
        <f>C9/12*N29*N28*43560</f>
        <v>#DIV/0!</v>
      </c>
      <c r="S29" s="127" t="s">
        <v>8</v>
      </c>
    </row>
    <row r="30" spans="1:24" ht="15.75" thickBot="1" x14ac:dyDescent="0.3">
      <c r="A30" s="63"/>
      <c r="B30" s="64"/>
      <c r="C30" s="64"/>
      <c r="D30" s="64"/>
      <c r="E30" s="64"/>
      <c r="F30" s="65" t="s">
        <v>115</v>
      </c>
      <c r="G30" s="129" t="e">
        <f>ROUND(1000/(10+5*C9+10*G28-10*(G28^2+1.25*G28*C9)^0.5),1)</f>
        <v>#DIV/0!</v>
      </c>
      <c r="H30" s="130"/>
      <c r="I30" s="143"/>
      <c r="J30" s="159"/>
      <c r="K30" s="152"/>
      <c r="L30" s="63"/>
      <c r="M30" s="64"/>
      <c r="N30" s="64"/>
      <c r="O30" s="64"/>
      <c r="P30" s="64"/>
      <c r="Q30" s="65" t="s">
        <v>115</v>
      </c>
      <c r="R30" s="129" t="e">
        <f>ROUND(1000/(10+5*C9+10*R28-10*(R28^2+1.25*R28*C9)^0.5),1)</f>
        <v>#DIV/0!</v>
      </c>
      <c r="S30" s="130"/>
    </row>
    <row r="31" spans="1:24" ht="15.75" thickBot="1" x14ac:dyDescent="0.3">
      <c r="A31" s="58"/>
      <c r="B31" s="48"/>
      <c r="C31" s="48"/>
      <c r="D31" s="48"/>
      <c r="E31" s="49"/>
      <c r="F31" s="74"/>
      <c r="G31" s="74"/>
      <c r="H31" s="48"/>
      <c r="I31" s="92"/>
      <c r="J31" s="159"/>
      <c r="K31" s="152"/>
      <c r="M31" s="48"/>
      <c r="N31" s="48"/>
      <c r="O31" s="48"/>
      <c r="P31" s="49"/>
      <c r="Q31" s="74"/>
      <c r="R31" s="74"/>
      <c r="S31" s="155"/>
      <c r="T31" s="73"/>
      <c r="U31" s="32"/>
    </row>
    <row r="32" spans="1:24" ht="15.75" thickBot="1" x14ac:dyDescent="0.3">
      <c r="A32" s="242" t="s">
        <v>116</v>
      </c>
      <c r="B32" s="243"/>
      <c r="C32" s="243"/>
      <c r="D32" s="243"/>
      <c r="E32" s="243"/>
      <c r="F32" s="244"/>
      <c r="G32" s="48"/>
      <c r="H32" s="48"/>
      <c r="I32" s="92"/>
      <c r="J32" s="159"/>
      <c r="K32" s="152"/>
      <c r="L32" s="242" t="s">
        <v>116</v>
      </c>
      <c r="M32" s="243"/>
      <c r="N32" s="243"/>
      <c r="O32" s="243"/>
      <c r="P32" s="243"/>
      <c r="Q32" s="244"/>
      <c r="R32" s="48"/>
      <c r="S32" s="155"/>
      <c r="T32" s="53"/>
    </row>
    <row r="33" spans="1:32" ht="33" x14ac:dyDescent="0.25">
      <c r="A33" s="82" t="s">
        <v>9</v>
      </c>
      <c r="B33" s="247" t="s">
        <v>10</v>
      </c>
      <c r="C33" s="247"/>
      <c r="D33" s="83" t="s">
        <v>13</v>
      </c>
      <c r="E33" s="83" t="s">
        <v>14</v>
      </c>
      <c r="F33" s="84" t="s">
        <v>131</v>
      </c>
      <c r="G33" s="48"/>
      <c r="H33" s="48"/>
      <c r="I33" s="92"/>
      <c r="J33" s="159"/>
      <c r="K33" s="152"/>
      <c r="L33" s="82" t="s">
        <v>9</v>
      </c>
      <c r="M33" s="247" t="s">
        <v>10</v>
      </c>
      <c r="N33" s="247"/>
      <c r="O33" s="83" t="s">
        <v>13</v>
      </c>
      <c r="P33" s="83" t="s">
        <v>14</v>
      </c>
      <c r="Q33" s="84" t="s">
        <v>131</v>
      </c>
      <c r="R33" s="48"/>
      <c r="S33" s="155"/>
      <c r="T33" s="53"/>
      <c r="U33" s="53"/>
    </row>
    <row r="34" spans="1:32" x14ac:dyDescent="0.25">
      <c r="A34" s="90">
        <v>1</v>
      </c>
      <c r="B34" s="245" t="s">
        <v>93</v>
      </c>
      <c r="C34" s="245"/>
      <c r="D34" s="106"/>
      <c r="E34" s="100"/>
      <c r="F34" s="131" t="e">
        <f>(0.007*((C39*D34)^0.8))/((C40^0.5)*(E34^0.4))*60</f>
        <v>#DIV/0!</v>
      </c>
      <c r="G34" s="48"/>
      <c r="H34" s="48"/>
      <c r="I34" s="92"/>
      <c r="J34" s="159"/>
      <c r="K34" s="152"/>
      <c r="L34" s="90">
        <v>1</v>
      </c>
      <c r="M34" s="245" t="s">
        <v>93</v>
      </c>
      <c r="N34" s="245"/>
      <c r="O34" s="106"/>
      <c r="P34" s="100"/>
      <c r="Q34" s="131" t="e">
        <f>(0.007*((N39*O34)^0.8))/((N40^0.5)*(P34^0.4))*60</f>
        <v>#DIV/0!</v>
      </c>
      <c r="R34" s="48"/>
      <c r="S34" s="155"/>
      <c r="T34" s="53"/>
      <c r="U34" s="53"/>
      <c r="AF34" s="6" t="s">
        <v>30</v>
      </c>
    </row>
    <row r="35" spans="1:32" x14ac:dyDescent="0.25">
      <c r="A35" s="90">
        <v>2</v>
      </c>
      <c r="B35" s="245" t="s">
        <v>11</v>
      </c>
      <c r="C35" s="245"/>
      <c r="D35" s="106"/>
      <c r="E35" s="100"/>
      <c r="F35" s="131" t="e">
        <f>D35/(60*C42)</f>
        <v>#DIV/0!</v>
      </c>
      <c r="G35" s="48"/>
      <c r="H35" s="48"/>
      <c r="I35" s="92"/>
      <c r="J35" s="159"/>
      <c r="K35" s="152"/>
      <c r="L35" s="90">
        <v>2</v>
      </c>
      <c r="M35" s="245" t="s">
        <v>11</v>
      </c>
      <c r="N35" s="245"/>
      <c r="O35" s="106"/>
      <c r="P35" s="100"/>
      <c r="Q35" s="131" t="e">
        <f>O35/(60*N42)</f>
        <v>#DIV/0!</v>
      </c>
      <c r="R35" s="48"/>
      <c r="S35" s="155"/>
      <c r="T35" s="53"/>
      <c r="U35" s="53"/>
    </row>
    <row r="36" spans="1:32" ht="15.75" thickBot="1" x14ac:dyDescent="0.3">
      <c r="A36" s="91">
        <v>3</v>
      </c>
      <c r="B36" s="246" t="s">
        <v>12</v>
      </c>
      <c r="C36" s="246"/>
      <c r="D36" s="107"/>
      <c r="E36" s="102"/>
      <c r="F36" s="132" t="e">
        <f>D36/(60*C54)</f>
        <v>#DIV/0!</v>
      </c>
      <c r="G36" s="48"/>
      <c r="H36" s="48"/>
      <c r="I36" s="92"/>
      <c r="J36" s="159"/>
      <c r="K36" s="152"/>
      <c r="L36" s="91">
        <v>3</v>
      </c>
      <c r="M36" s="246" t="s">
        <v>12</v>
      </c>
      <c r="N36" s="246"/>
      <c r="O36" s="107"/>
      <c r="P36" s="102"/>
      <c r="Q36" s="132" t="e">
        <f>O36/(60*N54)</f>
        <v>#DIV/0!</v>
      </c>
      <c r="R36" s="48"/>
      <c r="S36" s="155"/>
    </row>
    <row r="37" spans="1:32" ht="15.75" thickBot="1" x14ac:dyDescent="0.3">
      <c r="A37" s="144"/>
      <c r="B37" s="52"/>
      <c r="C37" s="52"/>
      <c r="D37" s="53"/>
      <c r="E37" s="54"/>
      <c r="F37" s="55"/>
      <c r="G37" s="48"/>
      <c r="H37" s="48"/>
      <c r="I37" s="92"/>
      <c r="J37" s="159"/>
      <c r="K37" s="152"/>
      <c r="L37" s="52"/>
      <c r="M37" s="52"/>
      <c r="N37" s="52"/>
      <c r="O37" s="53"/>
      <c r="P37" s="54"/>
      <c r="Q37" s="55"/>
      <c r="R37" s="48"/>
      <c r="S37" s="155"/>
    </row>
    <row r="38" spans="1:32" ht="15.75" thickBot="1" x14ac:dyDescent="0.3">
      <c r="A38" s="237" t="s">
        <v>117</v>
      </c>
      <c r="B38" s="238"/>
      <c r="C38" s="239"/>
      <c r="D38" s="75"/>
      <c r="E38" s="68"/>
      <c r="F38" s="48"/>
      <c r="G38" s="48"/>
      <c r="H38" s="48"/>
      <c r="I38" s="92"/>
      <c r="J38" s="159"/>
      <c r="K38" s="152"/>
      <c r="L38" s="237" t="s">
        <v>117</v>
      </c>
      <c r="M38" s="238"/>
      <c r="N38" s="239"/>
      <c r="O38" s="75"/>
      <c r="P38" s="68"/>
      <c r="Q38" s="48"/>
      <c r="R38" s="48"/>
      <c r="S38" s="155"/>
    </row>
    <row r="39" spans="1:32" x14ac:dyDescent="0.25">
      <c r="A39" s="258" t="s">
        <v>15</v>
      </c>
      <c r="B39" s="259"/>
      <c r="C39" s="108"/>
      <c r="D39" s="76" t="s">
        <v>109</v>
      </c>
      <c r="E39" s="48"/>
      <c r="F39" s="48"/>
      <c r="G39" s="48"/>
      <c r="H39" s="48"/>
      <c r="I39" s="92"/>
      <c r="J39" s="159"/>
      <c r="K39" s="152"/>
      <c r="L39" s="258" t="s">
        <v>15</v>
      </c>
      <c r="M39" s="259"/>
      <c r="N39" s="108"/>
      <c r="O39" s="76" t="s">
        <v>109</v>
      </c>
      <c r="P39" s="48"/>
      <c r="Q39" s="48"/>
      <c r="R39" s="48"/>
      <c r="S39" s="155"/>
    </row>
    <row r="40" spans="1:32" x14ac:dyDescent="0.25">
      <c r="A40" s="260" t="s">
        <v>110</v>
      </c>
      <c r="B40" s="261"/>
      <c r="C40" s="109"/>
      <c r="D40" s="77" t="s">
        <v>106</v>
      </c>
      <c r="E40" s="48"/>
      <c r="F40" s="48"/>
      <c r="G40" s="48"/>
      <c r="H40" s="48"/>
      <c r="I40" s="92"/>
      <c r="J40" s="159"/>
      <c r="K40" s="152"/>
      <c r="L40" s="260" t="s">
        <v>110</v>
      </c>
      <c r="M40" s="261"/>
      <c r="N40" s="109"/>
      <c r="O40" s="77" t="s">
        <v>106</v>
      </c>
      <c r="P40" s="48"/>
      <c r="Q40" s="48"/>
      <c r="R40" s="48"/>
      <c r="S40" s="155"/>
    </row>
    <row r="41" spans="1:32" ht="15" customHeight="1" thickBot="1" x14ac:dyDescent="0.3">
      <c r="A41" s="37"/>
      <c r="B41" s="50" t="s">
        <v>108</v>
      </c>
      <c r="C41" s="110"/>
      <c r="D41" s="76" t="s">
        <v>107</v>
      </c>
      <c r="E41" s="48"/>
      <c r="F41" s="48"/>
      <c r="G41" s="48"/>
      <c r="H41" s="48"/>
      <c r="I41" s="92"/>
      <c r="J41" s="159"/>
      <c r="K41" s="152"/>
      <c r="L41" s="37"/>
      <c r="M41" s="50" t="s">
        <v>108</v>
      </c>
      <c r="N41" s="110"/>
      <c r="O41" s="76" t="s">
        <v>107</v>
      </c>
      <c r="P41" s="48"/>
      <c r="Q41" s="48"/>
      <c r="R41" s="48"/>
      <c r="S41" s="155"/>
    </row>
    <row r="42" spans="1:32" ht="15" customHeight="1" thickBot="1" x14ac:dyDescent="0.3">
      <c r="A42" s="262" t="s">
        <v>111</v>
      </c>
      <c r="B42" s="263"/>
      <c r="C42" s="133">
        <f>C41*E35^0.5</f>
        <v>0</v>
      </c>
      <c r="D42" s="48"/>
      <c r="E42" s="54"/>
      <c r="F42" s="49"/>
      <c r="G42" s="9"/>
      <c r="H42" s="48"/>
      <c r="I42" s="92"/>
      <c r="J42" s="159"/>
      <c r="K42" s="152"/>
      <c r="L42" s="262" t="s">
        <v>111</v>
      </c>
      <c r="M42" s="263"/>
      <c r="N42" s="133">
        <f>N41*P35^0.5</f>
        <v>0</v>
      </c>
      <c r="O42" s="48"/>
      <c r="P42" s="54"/>
      <c r="Q42" s="49"/>
      <c r="R42" s="9"/>
      <c r="S42" s="155"/>
    </row>
    <row r="43" spans="1:32" ht="15" customHeight="1" thickBot="1" x14ac:dyDescent="0.3">
      <c r="A43" s="58"/>
      <c r="B43" s="48"/>
      <c r="C43" s="48"/>
      <c r="D43" s="48"/>
      <c r="E43" s="53"/>
      <c r="F43" s="48"/>
      <c r="G43" s="78"/>
      <c r="H43" s="48"/>
      <c r="I43" s="92"/>
      <c r="J43" s="159"/>
      <c r="K43" s="152"/>
      <c r="M43" s="48"/>
      <c r="N43" s="48"/>
      <c r="O43" s="48"/>
      <c r="P43" s="53"/>
      <c r="Q43" s="48"/>
      <c r="R43" s="78"/>
      <c r="S43" s="155"/>
    </row>
    <row r="44" spans="1:32" ht="15" customHeight="1" thickBot="1" x14ac:dyDescent="0.3">
      <c r="A44" s="237" t="s">
        <v>17</v>
      </c>
      <c r="B44" s="238"/>
      <c r="C44" s="239"/>
      <c r="D44" s="75"/>
      <c r="E44" s="68"/>
      <c r="F44" s="48"/>
      <c r="G44" s="78"/>
      <c r="H44" s="48"/>
      <c r="I44" s="92"/>
      <c r="J44" s="159"/>
      <c r="K44" s="152"/>
      <c r="L44" s="237" t="s">
        <v>17</v>
      </c>
      <c r="M44" s="238"/>
      <c r="N44" s="239"/>
      <c r="O44" s="75"/>
      <c r="P44" s="68"/>
      <c r="Q44" s="48"/>
      <c r="R44" s="78"/>
      <c r="S44" s="155"/>
    </row>
    <row r="45" spans="1:32" ht="15" customHeight="1" x14ac:dyDescent="0.25">
      <c r="A45" s="264" t="s">
        <v>121</v>
      </c>
      <c r="B45" s="265"/>
      <c r="C45" s="111"/>
      <c r="D45" s="48"/>
      <c r="E45" s="52"/>
      <c r="F45" s="48"/>
      <c r="G45" s="56"/>
      <c r="H45" s="57"/>
      <c r="I45" s="145"/>
      <c r="J45" s="159"/>
      <c r="K45" s="152"/>
      <c r="L45" s="264" t="s">
        <v>121</v>
      </c>
      <c r="M45" s="265"/>
      <c r="N45" s="111"/>
      <c r="O45" s="48"/>
      <c r="P45" s="52"/>
      <c r="Q45" s="48"/>
      <c r="R45" s="56"/>
      <c r="S45" s="145"/>
    </row>
    <row r="46" spans="1:32" ht="15" customHeight="1" x14ac:dyDescent="0.25">
      <c r="A46" s="235" t="s">
        <v>122</v>
      </c>
      <c r="B46" s="236"/>
      <c r="C46" s="112"/>
      <c r="D46" s="48"/>
      <c r="E46" s="52"/>
      <c r="F46" s="48"/>
      <c r="G46" s="78"/>
      <c r="H46" s="48"/>
      <c r="I46" s="92"/>
      <c r="J46" s="161"/>
      <c r="K46" s="154"/>
      <c r="L46" s="235" t="s">
        <v>122</v>
      </c>
      <c r="M46" s="236"/>
      <c r="N46" s="112"/>
      <c r="O46" s="48"/>
      <c r="P46" s="52"/>
      <c r="Q46" s="48"/>
      <c r="R46" s="78"/>
      <c r="S46" s="155"/>
    </row>
    <row r="47" spans="1:32" ht="15" customHeight="1" x14ac:dyDescent="0.25">
      <c r="A47" s="235" t="s">
        <v>118</v>
      </c>
      <c r="B47" s="236"/>
      <c r="C47" s="112"/>
      <c r="D47" s="48"/>
      <c r="E47" s="52"/>
      <c r="F47" s="48"/>
      <c r="G47" s="48"/>
      <c r="H47" s="48"/>
      <c r="I47" s="92"/>
      <c r="J47" s="159"/>
      <c r="K47" s="152"/>
      <c r="L47" s="235" t="s">
        <v>118</v>
      </c>
      <c r="M47" s="236"/>
      <c r="N47" s="112"/>
      <c r="O47" s="48"/>
      <c r="P47" s="52"/>
      <c r="Q47" s="48"/>
      <c r="R47" s="48"/>
      <c r="S47" s="155"/>
    </row>
    <row r="48" spans="1:32" ht="15" customHeight="1" x14ac:dyDescent="0.25">
      <c r="A48" s="235" t="s">
        <v>119</v>
      </c>
      <c r="B48" s="236"/>
      <c r="C48" s="112"/>
      <c r="D48" s="48"/>
      <c r="E48" s="52"/>
      <c r="F48" s="69"/>
      <c r="G48" s="48"/>
      <c r="H48" s="48"/>
      <c r="I48" s="92"/>
      <c r="J48" s="159"/>
      <c r="K48" s="152"/>
      <c r="L48" s="235" t="s">
        <v>119</v>
      </c>
      <c r="M48" s="236"/>
      <c r="N48" s="112"/>
      <c r="O48" s="48"/>
      <c r="P48" s="52"/>
      <c r="Q48" s="69"/>
      <c r="R48" s="48"/>
      <c r="S48" s="155"/>
    </row>
    <row r="49" spans="1:19" ht="15" customHeight="1" x14ac:dyDescent="0.25">
      <c r="A49" s="235" t="s">
        <v>15</v>
      </c>
      <c r="B49" s="236"/>
      <c r="C49" s="112"/>
      <c r="D49" s="48"/>
      <c r="E49" s="52"/>
      <c r="F49" s="48"/>
      <c r="G49" s="48"/>
      <c r="H49" s="48"/>
      <c r="I49" s="92"/>
      <c r="J49" s="159"/>
      <c r="K49" s="152"/>
      <c r="L49" s="235" t="s">
        <v>15</v>
      </c>
      <c r="M49" s="236"/>
      <c r="N49" s="112"/>
      <c r="O49" s="48"/>
      <c r="P49" s="52"/>
      <c r="Q49" s="48"/>
      <c r="R49" s="48"/>
      <c r="S49" s="155"/>
    </row>
    <row r="50" spans="1:19" ht="15" customHeight="1" x14ac:dyDescent="0.25">
      <c r="A50" s="235" t="s">
        <v>123</v>
      </c>
      <c r="B50" s="236"/>
      <c r="C50" s="215">
        <f>E36</f>
        <v>0</v>
      </c>
      <c r="D50" s="48"/>
      <c r="E50" s="52"/>
      <c r="F50" s="48"/>
      <c r="G50" s="48"/>
      <c r="H50" s="48"/>
      <c r="I50" s="92"/>
      <c r="J50" s="159"/>
      <c r="K50" s="152"/>
      <c r="L50" s="235" t="s">
        <v>123</v>
      </c>
      <c r="M50" s="236"/>
      <c r="N50" s="215">
        <f>P36</f>
        <v>0</v>
      </c>
      <c r="O50" s="48"/>
      <c r="P50" s="52"/>
      <c r="Q50" s="48"/>
      <c r="R50" s="48"/>
      <c r="S50" s="155"/>
    </row>
    <row r="51" spans="1:19" ht="15" customHeight="1" x14ac:dyDescent="0.25">
      <c r="A51" s="235" t="s">
        <v>124</v>
      </c>
      <c r="B51" s="236"/>
      <c r="C51" s="134">
        <f>C46*C45 + (0.5*C46*C46*C47) + (0.5*C46*C46*C48)</f>
        <v>0</v>
      </c>
      <c r="D51" s="48"/>
      <c r="E51" s="52"/>
      <c r="F51" s="48"/>
      <c r="G51" s="48"/>
      <c r="H51" s="48"/>
      <c r="I51" s="92"/>
      <c r="J51" s="159"/>
      <c r="K51" s="152"/>
      <c r="L51" s="235" t="s">
        <v>124</v>
      </c>
      <c r="M51" s="236"/>
      <c r="N51" s="134">
        <f>N46*N45 + (0.5*N46*N46*N47) + (0.5*N46*N46*N48)</f>
        <v>0</v>
      </c>
      <c r="O51" s="48"/>
      <c r="P51" s="52"/>
      <c r="Q51" s="48"/>
      <c r="R51" s="48"/>
      <c r="S51" s="155"/>
    </row>
    <row r="52" spans="1:19" ht="15" customHeight="1" x14ac:dyDescent="0.25">
      <c r="A52" s="235" t="s">
        <v>125</v>
      </c>
      <c r="B52" s="236"/>
      <c r="C52" s="135">
        <f>C45 + C46*((1+C47^2)^0.5+(1+C48^2)^0.5)</f>
        <v>0</v>
      </c>
      <c r="D52" s="48"/>
      <c r="E52" s="52"/>
      <c r="F52" s="48"/>
      <c r="G52" s="48"/>
      <c r="H52" s="48"/>
      <c r="I52" s="92"/>
      <c r="J52" s="159"/>
      <c r="K52" s="152"/>
      <c r="L52" s="235" t="s">
        <v>125</v>
      </c>
      <c r="M52" s="236"/>
      <c r="N52" s="135">
        <f>N45 + N46*((1+N47^2)^0.5+(1+N48^2)^0.5)</f>
        <v>0</v>
      </c>
      <c r="O52" s="48"/>
      <c r="P52" s="52"/>
      <c r="Q52" s="48"/>
      <c r="R52" s="48"/>
      <c r="S52" s="155"/>
    </row>
    <row r="53" spans="1:19" ht="15" customHeight="1" x14ac:dyDescent="0.25">
      <c r="A53" s="235" t="s">
        <v>18</v>
      </c>
      <c r="B53" s="236"/>
      <c r="C53" s="136" t="e">
        <f>C51/C52</f>
        <v>#DIV/0!</v>
      </c>
      <c r="D53" s="48"/>
      <c r="E53" s="52"/>
      <c r="F53" s="48"/>
      <c r="G53" s="48"/>
      <c r="H53" s="48"/>
      <c r="I53" s="92"/>
      <c r="J53" s="159"/>
      <c r="K53" s="152"/>
      <c r="L53" s="235" t="s">
        <v>18</v>
      </c>
      <c r="M53" s="236"/>
      <c r="N53" s="136" t="e">
        <f>N51/N52</f>
        <v>#DIV/0!</v>
      </c>
      <c r="O53" s="48"/>
      <c r="P53" s="52"/>
      <c r="Q53" s="48"/>
      <c r="R53" s="48"/>
      <c r="S53" s="155"/>
    </row>
    <row r="54" spans="1:19" ht="15" customHeight="1" thickBot="1" x14ac:dyDescent="0.3">
      <c r="A54" s="233" t="s">
        <v>16</v>
      </c>
      <c r="B54" s="234"/>
      <c r="C54" s="137" t="e">
        <f>(1.49*((C53)^(2/3))*((C50)^0.5))/(C49)</f>
        <v>#DIV/0!</v>
      </c>
      <c r="D54" s="48"/>
      <c r="E54" s="52"/>
      <c r="F54" s="48"/>
      <c r="G54" s="60"/>
      <c r="H54" s="48"/>
      <c r="I54" s="92"/>
      <c r="J54" s="159"/>
      <c r="K54" s="152"/>
      <c r="L54" s="233" t="s">
        <v>111</v>
      </c>
      <c r="M54" s="234"/>
      <c r="N54" s="137" t="e">
        <f>(1.49*((N53)^(2/3))*((N50)^0.5))/(N49)</f>
        <v>#DIV/0!</v>
      </c>
      <c r="O54" s="48"/>
      <c r="P54" s="52"/>
      <c r="Q54" s="48"/>
      <c r="R54" s="60"/>
      <c r="S54" s="155"/>
    </row>
    <row r="55" spans="1:19" ht="15" customHeight="1" thickBot="1" x14ac:dyDescent="0.3">
      <c r="A55" s="58"/>
      <c r="B55" s="48"/>
      <c r="C55" s="48"/>
      <c r="D55" s="48"/>
      <c r="E55" s="49"/>
      <c r="F55" s="74"/>
      <c r="G55" s="74"/>
      <c r="H55" s="48"/>
      <c r="I55" s="92"/>
      <c r="J55" s="159"/>
      <c r="K55" s="152"/>
      <c r="M55" s="48"/>
      <c r="N55" s="48"/>
      <c r="O55" s="48"/>
      <c r="P55" s="49"/>
      <c r="Q55" s="74"/>
      <c r="R55" s="74"/>
      <c r="S55" s="155"/>
    </row>
    <row r="56" spans="1:19" ht="15" customHeight="1" thickBot="1" x14ac:dyDescent="0.3">
      <c r="A56" s="227" t="s">
        <v>349</v>
      </c>
      <c r="B56" s="228"/>
      <c r="C56" s="229"/>
      <c r="D56" s="80"/>
      <c r="E56" s="49"/>
      <c r="F56" s="74"/>
      <c r="G56" s="74"/>
      <c r="H56" s="48"/>
      <c r="I56" s="92"/>
      <c r="J56" s="159"/>
      <c r="K56" s="152"/>
      <c r="L56" s="227" t="s">
        <v>349</v>
      </c>
      <c r="M56" s="228"/>
      <c r="N56" s="229"/>
      <c r="O56" s="80"/>
      <c r="P56" s="49"/>
      <c r="Q56" s="74"/>
      <c r="R56" s="74"/>
      <c r="S56" s="155"/>
    </row>
    <row r="57" spans="1:19" ht="15" customHeight="1" x14ac:dyDescent="0.35">
      <c r="A57" s="225" t="s">
        <v>127</v>
      </c>
      <c r="B57" s="226"/>
      <c r="C57" s="138" t="e">
        <f>SUM(F34:F36)</f>
        <v>#DIV/0!</v>
      </c>
      <c r="D57" s="78"/>
      <c r="E57" s="49"/>
      <c r="F57" s="74"/>
      <c r="G57" s="74"/>
      <c r="H57" s="48"/>
      <c r="I57" s="92"/>
      <c r="J57" s="159"/>
      <c r="K57" s="152"/>
      <c r="L57" s="225" t="s">
        <v>127</v>
      </c>
      <c r="M57" s="226"/>
      <c r="N57" s="138" t="e">
        <f>SUM(Q34:Q36)</f>
        <v>#DIV/0!</v>
      </c>
      <c r="O57" s="78"/>
      <c r="P57" s="49"/>
      <c r="Q57" s="74"/>
      <c r="R57" s="74"/>
      <c r="S57" s="155"/>
    </row>
    <row r="58" spans="1:19" ht="15" customHeight="1" x14ac:dyDescent="0.35">
      <c r="A58" s="223" t="s">
        <v>126</v>
      </c>
      <c r="B58" s="224"/>
      <c r="C58" s="135" t="e">
        <f>C57/60</f>
        <v>#DIV/0!</v>
      </c>
      <c r="D58" s="78"/>
      <c r="E58" s="49"/>
      <c r="F58" s="74"/>
      <c r="G58" s="74"/>
      <c r="H58" s="48"/>
      <c r="I58" s="92"/>
      <c r="J58" s="159"/>
      <c r="K58" s="152"/>
      <c r="L58" s="223" t="s">
        <v>126</v>
      </c>
      <c r="M58" s="224"/>
      <c r="N58" s="135" t="e">
        <f>N57/60</f>
        <v>#DIV/0!</v>
      </c>
      <c r="O58" s="78"/>
      <c r="P58" s="49"/>
      <c r="Q58" s="74"/>
      <c r="R58" s="74"/>
      <c r="S58" s="155"/>
    </row>
    <row r="59" spans="1:19" ht="15" customHeight="1" x14ac:dyDescent="0.35">
      <c r="A59" s="256" t="s">
        <v>19</v>
      </c>
      <c r="B59" s="257"/>
      <c r="C59" s="136" t="e">
        <f>0.2*(1000/G30-10)</f>
        <v>#DIV/0!</v>
      </c>
      <c r="D59" s="78"/>
      <c r="E59" s="49"/>
      <c r="F59" s="74"/>
      <c r="G59" s="74"/>
      <c r="H59" s="48"/>
      <c r="I59" s="92"/>
      <c r="J59" s="159"/>
      <c r="K59" s="152"/>
      <c r="L59" s="256" t="s">
        <v>19</v>
      </c>
      <c r="M59" s="257"/>
      <c r="N59" s="136" t="e">
        <f>0.2*(1000/R30-10)</f>
        <v>#DIV/0!</v>
      </c>
      <c r="O59" s="78"/>
      <c r="P59" s="49"/>
      <c r="Q59" s="74"/>
      <c r="R59" s="74"/>
      <c r="S59" s="155"/>
    </row>
    <row r="60" spans="1:19" ht="15" customHeight="1" x14ac:dyDescent="0.35">
      <c r="A60" s="256" t="s">
        <v>20</v>
      </c>
      <c r="B60" s="257"/>
      <c r="C60" s="135" t="e">
        <f>C59/C9</f>
        <v>#DIV/0!</v>
      </c>
      <c r="D60" s="78"/>
      <c r="E60" s="49"/>
      <c r="F60" s="74"/>
      <c r="G60" s="74"/>
      <c r="H60" s="48"/>
      <c r="I60" s="92"/>
      <c r="J60" s="159"/>
      <c r="K60" s="152"/>
      <c r="L60" s="256" t="s">
        <v>20</v>
      </c>
      <c r="M60" s="257"/>
      <c r="N60" s="135" t="e">
        <f>N59/C9</f>
        <v>#DIV/0!</v>
      </c>
      <c r="O60" s="78"/>
      <c r="P60" s="49"/>
      <c r="Q60" s="74"/>
      <c r="R60" s="74"/>
      <c r="S60" s="155"/>
    </row>
    <row r="61" spans="1:19" ht="15" customHeight="1" x14ac:dyDescent="0.35">
      <c r="A61" s="256" t="s">
        <v>21</v>
      </c>
      <c r="B61" s="257"/>
      <c r="C61" s="112"/>
      <c r="D61" s="78" t="s">
        <v>32</v>
      </c>
      <c r="E61" s="49"/>
      <c r="F61" s="74"/>
      <c r="G61" s="74"/>
      <c r="H61" s="48"/>
      <c r="I61" s="92"/>
      <c r="J61" s="159"/>
      <c r="K61" s="152"/>
      <c r="L61" s="256" t="s">
        <v>21</v>
      </c>
      <c r="M61" s="257"/>
      <c r="N61" s="112"/>
      <c r="O61" s="78" t="s">
        <v>32</v>
      </c>
      <c r="P61" s="49"/>
      <c r="Q61" s="74"/>
      <c r="R61" s="74"/>
      <c r="S61" s="155"/>
    </row>
    <row r="62" spans="1:19" ht="15" customHeight="1" x14ac:dyDescent="0.25">
      <c r="A62" s="256" t="s">
        <v>22</v>
      </c>
      <c r="B62" s="257"/>
      <c r="C62" s="112"/>
      <c r="D62" s="78" t="s">
        <v>23</v>
      </c>
      <c r="E62" s="49"/>
      <c r="F62" s="74"/>
      <c r="G62" s="74"/>
      <c r="H62" s="48"/>
      <c r="I62" s="92"/>
      <c r="J62" s="159"/>
      <c r="K62" s="152"/>
      <c r="L62" s="256" t="s">
        <v>22</v>
      </c>
      <c r="M62" s="257"/>
      <c r="N62" s="112"/>
      <c r="O62" s="78" t="s">
        <v>23</v>
      </c>
      <c r="P62" s="49"/>
      <c r="Q62" s="74"/>
      <c r="R62" s="74"/>
      <c r="S62" s="155"/>
    </row>
    <row r="63" spans="1:19" ht="15" customHeight="1" thickBot="1" x14ac:dyDescent="0.4">
      <c r="A63" s="254" t="s">
        <v>128</v>
      </c>
      <c r="B63" s="255"/>
      <c r="C63" s="137" t="e">
        <f>C61*(C28*43560/(5280*5280))*G28*C62</f>
        <v>#DIV/0!</v>
      </c>
      <c r="D63" s="146"/>
      <c r="E63" s="47"/>
      <c r="F63" s="147"/>
      <c r="G63" s="147"/>
      <c r="H63" s="64"/>
      <c r="I63" s="148"/>
      <c r="J63" s="162"/>
      <c r="K63" s="156"/>
      <c r="L63" s="254" t="s">
        <v>128</v>
      </c>
      <c r="M63" s="255"/>
      <c r="N63" s="137" t="e">
        <f>N61*(N28*43560/(5280*5280))*R28*N62</f>
        <v>#DIV/0!</v>
      </c>
      <c r="O63" s="146"/>
      <c r="P63" s="47"/>
      <c r="Q63" s="147"/>
      <c r="R63" s="147"/>
      <c r="S63" s="157"/>
    </row>
    <row r="64" spans="1:19" ht="15" customHeight="1" x14ac:dyDescent="0.25">
      <c r="A64" s="62"/>
      <c r="B64" s="62"/>
      <c r="C64" s="240"/>
      <c r="D64" s="240"/>
      <c r="E64" s="240"/>
      <c r="F64" s="79"/>
      <c r="G64" s="78"/>
      <c r="H64" s="78"/>
      <c r="I64" s="72"/>
      <c r="J64" s="53"/>
      <c r="K64" s="53"/>
    </row>
    <row r="65" spans="1:32" x14ac:dyDescent="0.25">
      <c r="A65" s="62"/>
      <c r="B65" s="62"/>
      <c r="C65" s="240"/>
      <c r="D65" s="240"/>
      <c r="E65" s="240"/>
      <c r="F65" s="79"/>
      <c r="G65" s="78"/>
      <c r="H65" s="78"/>
      <c r="I65" s="72"/>
      <c r="J65" s="53"/>
      <c r="K65" s="53"/>
    </row>
    <row r="66" spans="1:32" x14ac:dyDescent="0.25">
      <c r="A66" s="79"/>
      <c r="B66" s="79"/>
      <c r="C66" s="241"/>
      <c r="D66" s="241"/>
      <c r="E66" s="241"/>
      <c r="F66" s="79"/>
      <c r="G66" s="78"/>
      <c r="H66" s="78"/>
      <c r="I66" s="72"/>
      <c r="J66" s="78"/>
      <c r="K66" s="72"/>
      <c r="AF66" s="6" t="s">
        <v>30</v>
      </c>
    </row>
    <row r="67" spans="1:32" x14ac:dyDescent="0.25">
      <c r="A67" s="48"/>
      <c r="B67" s="48"/>
      <c r="C67" s="48"/>
      <c r="D67" s="48"/>
      <c r="E67" s="49"/>
      <c r="F67" s="48"/>
      <c r="G67" s="48"/>
      <c r="H67" s="48"/>
      <c r="I67" s="53"/>
      <c r="J67" s="48"/>
      <c r="K67" s="53"/>
    </row>
    <row r="68" spans="1:32" x14ac:dyDescent="0.25">
      <c r="A68" s="48"/>
      <c r="B68" s="48"/>
      <c r="C68" s="48"/>
      <c r="D68" s="48"/>
      <c r="E68" s="49"/>
      <c r="F68" s="48"/>
      <c r="G68" s="48"/>
      <c r="H68" s="48"/>
      <c r="I68" s="53"/>
      <c r="J68" s="48"/>
      <c r="K68" s="53"/>
    </row>
    <row r="69" spans="1:32" x14ac:dyDescent="0.25">
      <c r="A69" s="48"/>
      <c r="B69" s="48"/>
      <c r="C69" s="48"/>
      <c r="D69" s="48"/>
      <c r="E69" s="49"/>
      <c r="F69" s="48"/>
      <c r="G69" s="48"/>
      <c r="H69" s="48"/>
      <c r="I69" s="53"/>
      <c r="J69" s="48"/>
      <c r="K69" s="53"/>
    </row>
    <row r="70" spans="1:32" x14ac:dyDescent="0.25">
      <c r="A70" s="48"/>
      <c r="B70" s="48"/>
      <c r="C70" s="48"/>
      <c r="D70" s="48"/>
      <c r="E70" s="49"/>
      <c r="F70" s="48"/>
      <c r="G70" s="48"/>
      <c r="H70" s="48"/>
      <c r="I70" s="53"/>
      <c r="J70" s="48"/>
      <c r="K70" s="53"/>
    </row>
    <row r="71" spans="1:32" x14ac:dyDescent="0.25">
      <c r="A71" s="48"/>
      <c r="B71" s="48"/>
      <c r="C71" s="48"/>
      <c r="D71" s="48"/>
      <c r="E71" s="49"/>
      <c r="F71" s="48"/>
      <c r="G71" s="48"/>
      <c r="H71" s="48"/>
      <c r="I71" s="53"/>
      <c r="J71" s="48"/>
      <c r="K71" s="53"/>
    </row>
    <row r="72" spans="1:32" x14ac:dyDescent="0.25">
      <c r="A72" s="48"/>
      <c r="B72" s="48"/>
      <c r="C72" s="48"/>
      <c r="D72" s="48"/>
      <c r="E72" s="49"/>
      <c r="F72" s="48"/>
      <c r="G72" s="48"/>
      <c r="H72" s="48"/>
      <c r="I72" s="53"/>
      <c r="J72" s="48"/>
      <c r="K72" s="53"/>
    </row>
    <row r="73" spans="1:32" x14ac:dyDescent="0.25">
      <c r="A73" s="48"/>
      <c r="B73" s="48"/>
      <c r="C73" s="48"/>
      <c r="D73" s="48"/>
      <c r="E73" s="49"/>
      <c r="F73" s="48"/>
      <c r="G73" s="48"/>
      <c r="H73" s="48"/>
      <c r="I73" s="53"/>
      <c r="J73" s="48"/>
      <c r="K73" s="53"/>
    </row>
    <row r="74" spans="1:32" x14ac:dyDescent="0.25">
      <c r="A74" s="48"/>
      <c r="B74" s="48"/>
      <c r="C74" s="48"/>
      <c r="D74" s="48"/>
      <c r="E74" s="49"/>
      <c r="F74" s="48"/>
      <c r="G74" s="48"/>
      <c r="H74" s="48"/>
      <c r="I74" s="53"/>
      <c r="J74" s="48"/>
      <c r="K74" s="53"/>
    </row>
    <row r="75" spans="1:32" x14ac:dyDescent="0.25">
      <c r="A75" s="48"/>
      <c r="B75" s="48"/>
      <c r="C75" s="48"/>
      <c r="D75" s="48"/>
      <c r="E75" s="49"/>
      <c r="F75" s="48"/>
      <c r="G75" s="48"/>
      <c r="H75" s="48"/>
      <c r="I75" s="53"/>
      <c r="J75" s="48"/>
      <c r="K75" s="53"/>
    </row>
    <row r="76" spans="1:32" x14ac:dyDescent="0.25">
      <c r="A76" s="48"/>
      <c r="B76" s="48"/>
      <c r="C76" s="48"/>
      <c r="D76" s="48"/>
      <c r="E76" s="49"/>
      <c r="F76" s="48"/>
      <c r="G76" s="48"/>
      <c r="H76" s="48"/>
      <c r="I76" s="53"/>
      <c r="J76" s="48"/>
      <c r="K76" s="53"/>
    </row>
    <row r="77" spans="1:32" x14ac:dyDescent="0.25">
      <c r="A77" s="48"/>
      <c r="B77" s="48"/>
      <c r="C77" s="48"/>
      <c r="D77" s="48"/>
      <c r="E77" s="49"/>
      <c r="F77" s="48"/>
      <c r="G77" s="48"/>
      <c r="H77" s="48"/>
      <c r="I77" s="53"/>
      <c r="J77" s="48"/>
      <c r="K77" s="53"/>
    </row>
    <row r="78" spans="1:32" x14ac:dyDescent="0.25">
      <c r="A78" s="48"/>
      <c r="B78" s="48"/>
      <c r="C78" s="48"/>
      <c r="D78" s="48"/>
      <c r="E78" s="49"/>
      <c r="F78" s="48"/>
      <c r="G78" s="48"/>
      <c r="H78" s="48"/>
      <c r="I78" s="53"/>
      <c r="J78" s="48"/>
      <c r="K78" s="53"/>
    </row>
    <row r="79" spans="1:32" x14ac:dyDescent="0.25">
      <c r="A79" s="48"/>
      <c r="B79" s="48"/>
      <c r="C79" s="48"/>
      <c r="D79" s="48"/>
      <c r="E79" s="49"/>
      <c r="F79" s="48"/>
      <c r="G79" s="48"/>
      <c r="H79" s="48"/>
      <c r="I79" s="53"/>
      <c r="J79" s="48"/>
      <c r="K79" s="53"/>
    </row>
    <row r="80" spans="1:32" x14ac:dyDescent="0.25">
      <c r="A80" s="48"/>
      <c r="B80" s="48"/>
      <c r="C80" s="48"/>
      <c r="D80" s="48"/>
      <c r="E80" s="49"/>
      <c r="F80" s="48"/>
      <c r="G80" s="48"/>
      <c r="H80" s="48"/>
      <c r="I80" s="53"/>
      <c r="J80" s="48"/>
      <c r="K80" s="53"/>
    </row>
    <row r="81" spans="1:11" x14ac:dyDescent="0.25">
      <c r="A81" s="48"/>
      <c r="B81" s="48"/>
      <c r="C81" s="48"/>
      <c r="D81" s="48"/>
      <c r="E81" s="49"/>
      <c r="F81" s="48"/>
      <c r="G81" s="48"/>
      <c r="H81" s="48"/>
      <c r="I81" s="53"/>
      <c r="J81" s="48"/>
      <c r="K81" s="53"/>
    </row>
    <row r="82" spans="1:11" x14ac:dyDescent="0.25">
      <c r="A82" s="48"/>
      <c r="B82" s="48"/>
      <c r="C82" s="48"/>
      <c r="D82" s="48"/>
      <c r="E82" s="49"/>
      <c r="F82" s="48"/>
      <c r="G82" s="48"/>
      <c r="H82" s="48"/>
      <c r="I82" s="53"/>
      <c r="J82" s="48"/>
      <c r="K82" s="53"/>
    </row>
    <row r="83" spans="1:11" x14ac:dyDescent="0.25">
      <c r="A83" s="48"/>
      <c r="B83" s="48"/>
      <c r="C83" s="48"/>
      <c r="D83" s="48"/>
      <c r="E83" s="49"/>
      <c r="F83" s="48"/>
      <c r="G83" s="48"/>
      <c r="H83" s="48"/>
      <c r="I83" s="53"/>
      <c r="J83" s="48"/>
      <c r="K83" s="53"/>
    </row>
    <row r="84" spans="1:11" x14ac:dyDescent="0.25">
      <c r="A84" s="48"/>
      <c r="B84" s="48"/>
      <c r="C84" s="48"/>
      <c r="D84" s="48"/>
      <c r="E84" s="49"/>
      <c r="F84" s="48"/>
      <c r="G84" s="48"/>
      <c r="H84" s="48"/>
      <c r="I84" s="53"/>
      <c r="J84" s="48"/>
      <c r="K84" s="53"/>
    </row>
    <row r="85" spans="1:11" x14ac:dyDescent="0.25">
      <c r="A85" s="48"/>
      <c r="B85" s="48"/>
      <c r="C85" s="48"/>
      <c r="D85" s="48"/>
      <c r="E85" s="49"/>
      <c r="F85" s="48"/>
      <c r="G85" s="48"/>
      <c r="H85" s="48"/>
      <c r="I85" s="53"/>
      <c r="J85" s="48"/>
      <c r="K85" s="53"/>
    </row>
    <row r="86" spans="1:11" x14ac:dyDescent="0.25">
      <c r="A86" s="48"/>
      <c r="B86" s="48"/>
      <c r="C86" s="48"/>
      <c r="D86" s="48"/>
      <c r="E86" s="49"/>
      <c r="F86" s="48"/>
      <c r="G86" s="48"/>
      <c r="H86" s="48"/>
      <c r="I86" s="53"/>
      <c r="J86" s="48"/>
      <c r="K86" s="53"/>
    </row>
    <row r="87" spans="1:11" x14ac:dyDescent="0.25">
      <c r="A87" s="48"/>
      <c r="B87" s="48"/>
      <c r="C87" s="48"/>
      <c r="D87" s="48"/>
      <c r="E87" s="49"/>
      <c r="F87" s="48"/>
      <c r="G87" s="48"/>
      <c r="H87" s="48"/>
      <c r="I87" s="53"/>
      <c r="J87" s="48"/>
      <c r="K87" s="53"/>
    </row>
    <row r="88" spans="1:11" x14ac:dyDescent="0.25">
      <c r="A88" s="48"/>
      <c r="B88" s="48"/>
      <c r="C88" s="48"/>
      <c r="D88" s="48"/>
      <c r="E88" s="49"/>
      <c r="F88" s="48"/>
      <c r="G88" s="48"/>
      <c r="H88" s="48"/>
      <c r="I88" s="53"/>
      <c r="J88" s="48"/>
      <c r="K88" s="53"/>
    </row>
    <row r="89" spans="1:11" x14ac:dyDescent="0.25">
      <c r="A89" s="48"/>
      <c r="B89" s="48"/>
      <c r="C89" s="48"/>
      <c r="D89" s="48"/>
      <c r="E89" s="49"/>
      <c r="F89" s="48"/>
      <c r="G89" s="48"/>
      <c r="H89" s="48"/>
      <c r="I89" s="53"/>
      <c r="J89" s="48"/>
      <c r="K89" s="53"/>
    </row>
    <row r="90" spans="1:11" x14ac:dyDescent="0.25">
      <c r="A90" s="48"/>
      <c r="B90" s="48"/>
      <c r="C90" s="48"/>
      <c r="D90" s="48"/>
      <c r="E90" s="49"/>
      <c r="F90" s="48"/>
      <c r="G90" s="48"/>
      <c r="H90" s="48"/>
      <c r="I90" s="53"/>
      <c r="J90" s="48"/>
      <c r="K90" s="53"/>
    </row>
    <row r="91" spans="1:11" x14ac:dyDescent="0.25">
      <c r="A91" s="48"/>
      <c r="B91" s="48"/>
      <c r="C91" s="48"/>
      <c r="D91" s="48"/>
      <c r="E91" s="49"/>
      <c r="F91" s="48"/>
      <c r="G91" s="48"/>
      <c r="H91" s="48"/>
      <c r="I91" s="53"/>
      <c r="J91" s="48"/>
      <c r="K91" s="53"/>
    </row>
    <row r="92" spans="1:11" x14ac:dyDescent="0.25">
      <c r="A92" s="48"/>
      <c r="B92" s="48"/>
      <c r="C92" s="48"/>
      <c r="D92" s="48"/>
      <c r="E92" s="49"/>
      <c r="F92" s="48"/>
      <c r="G92" s="48"/>
      <c r="H92" s="48"/>
      <c r="I92" s="53"/>
      <c r="J92" s="48"/>
      <c r="K92" s="53"/>
    </row>
    <row r="93" spans="1:11" x14ac:dyDescent="0.25">
      <c r="A93" s="48"/>
      <c r="B93" s="48"/>
      <c r="C93" s="48"/>
      <c r="D93" s="48"/>
      <c r="E93" s="49"/>
      <c r="F93" s="48"/>
      <c r="G93" s="48"/>
      <c r="H93" s="48"/>
      <c r="I93" s="53"/>
      <c r="J93" s="48"/>
      <c r="K93" s="53"/>
    </row>
    <row r="94" spans="1:11" x14ac:dyDescent="0.25">
      <c r="A94" s="48"/>
      <c r="B94" s="48"/>
      <c r="C94" s="48"/>
      <c r="D94" s="48"/>
      <c r="E94" s="49"/>
      <c r="F94" s="48"/>
      <c r="G94" s="48"/>
      <c r="H94" s="48"/>
      <c r="I94" s="53"/>
      <c r="J94" s="48"/>
      <c r="K94" s="53"/>
    </row>
    <row r="95" spans="1:11" x14ac:dyDescent="0.25">
      <c r="A95" s="48"/>
      <c r="B95" s="48"/>
      <c r="C95" s="48"/>
      <c r="D95" s="48"/>
      <c r="E95" s="49"/>
      <c r="F95" s="48"/>
      <c r="G95" s="48"/>
      <c r="H95" s="48"/>
      <c r="I95" s="53"/>
      <c r="J95" s="48"/>
      <c r="K95" s="53"/>
    </row>
    <row r="96" spans="1:11" x14ac:dyDescent="0.25">
      <c r="A96" s="48"/>
      <c r="B96" s="48"/>
      <c r="C96" s="48"/>
      <c r="D96" s="48"/>
      <c r="E96" s="49"/>
      <c r="F96" s="48"/>
      <c r="G96" s="48"/>
      <c r="H96" s="48"/>
      <c r="I96" s="53"/>
      <c r="J96" s="48"/>
      <c r="K96" s="53"/>
    </row>
    <row r="97" spans="1:11" x14ac:dyDescent="0.25">
      <c r="A97" s="48"/>
      <c r="B97" s="48"/>
      <c r="C97" s="48"/>
      <c r="D97" s="48"/>
      <c r="E97" s="49"/>
      <c r="F97" s="48"/>
      <c r="G97" s="48"/>
      <c r="H97" s="48"/>
      <c r="I97" s="53"/>
      <c r="J97" s="48"/>
      <c r="K97" s="53"/>
    </row>
    <row r="98" spans="1:11" x14ac:dyDescent="0.25">
      <c r="A98" s="48"/>
      <c r="B98" s="48"/>
      <c r="C98" s="48"/>
      <c r="D98" s="48"/>
      <c r="E98" s="49"/>
      <c r="F98" s="48"/>
      <c r="G98" s="48"/>
      <c r="H98" s="48"/>
      <c r="I98" s="53"/>
      <c r="J98" s="48"/>
      <c r="K98" s="53"/>
    </row>
    <row r="99" spans="1:11" x14ac:dyDescent="0.25">
      <c r="A99" s="48"/>
      <c r="B99" s="48"/>
      <c r="C99" s="48"/>
      <c r="D99" s="48"/>
      <c r="E99" s="49"/>
      <c r="F99" s="48"/>
      <c r="G99" s="48"/>
      <c r="H99" s="48"/>
      <c r="I99" s="53"/>
      <c r="J99" s="48"/>
      <c r="K99" s="53"/>
    </row>
    <row r="100" spans="1:11" x14ac:dyDescent="0.25">
      <c r="A100" s="48"/>
      <c r="B100" s="48"/>
      <c r="C100" s="48"/>
      <c r="D100" s="48"/>
      <c r="E100" s="49"/>
      <c r="F100" s="48"/>
      <c r="G100" s="48"/>
      <c r="H100" s="48"/>
      <c r="I100" s="53"/>
      <c r="J100" s="48"/>
      <c r="K100" s="53"/>
    </row>
    <row r="101" spans="1:11" x14ac:dyDescent="0.25">
      <c r="A101" s="48"/>
      <c r="B101" s="48"/>
      <c r="C101" s="48"/>
      <c r="D101" s="48"/>
      <c r="E101" s="49"/>
      <c r="F101" s="48"/>
      <c r="G101" s="48"/>
      <c r="H101" s="48"/>
      <c r="I101" s="53"/>
      <c r="J101" s="48"/>
      <c r="K101" s="53"/>
    </row>
    <row r="102" spans="1:11" x14ac:dyDescent="0.25">
      <c r="A102" s="48"/>
      <c r="B102" s="48"/>
      <c r="C102" s="48"/>
      <c r="D102" s="48"/>
      <c r="E102" s="49"/>
      <c r="F102" s="48"/>
      <c r="G102" s="48"/>
      <c r="H102" s="48"/>
      <c r="I102" s="53"/>
      <c r="J102" s="48"/>
      <c r="K102" s="53"/>
    </row>
    <row r="103" spans="1:11" x14ac:dyDescent="0.25">
      <c r="A103" s="48"/>
      <c r="B103" s="48"/>
      <c r="C103" s="48"/>
      <c r="D103" s="48"/>
      <c r="E103" s="49"/>
      <c r="F103" s="48"/>
      <c r="G103" s="48"/>
      <c r="H103" s="48"/>
      <c r="I103" s="53"/>
      <c r="J103" s="48"/>
      <c r="K103" s="53"/>
    </row>
    <row r="104" spans="1:11" x14ac:dyDescent="0.25">
      <c r="A104" s="48"/>
      <c r="B104" s="48"/>
      <c r="C104" s="48"/>
      <c r="D104" s="48"/>
      <c r="E104" s="49"/>
      <c r="F104" s="48"/>
      <c r="G104" s="48"/>
      <c r="H104" s="48"/>
      <c r="I104" s="53"/>
      <c r="J104" s="48"/>
      <c r="K104" s="53"/>
    </row>
    <row r="105" spans="1:11" x14ac:dyDescent="0.25">
      <c r="A105" s="48"/>
      <c r="B105" s="48"/>
      <c r="C105" s="48"/>
      <c r="D105" s="48"/>
      <c r="E105" s="49"/>
      <c r="F105" s="48"/>
      <c r="G105" s="48"/>
      <c r="H105" s="48"/>
      <c r="I105" s="53"/>
      <c r="J105" s="48"/>
      <c r="K105" s="53"/>
    </row>
    <row r="106" spans="1:11" x14ac:dyDescent="0.25">
      <c r="A106" s="48"/>
      <c r="B106" s="48"/>
      <c r="C106" s="48"/>
      <c r="D106" s="48"/>
      <c r="E106" s="49"/>
      <c r="F106" s="48"/>
      <c r="G106" s="48"/>
      <c r="H106" s="48"/>
      <c r="I106" s="53"/>
      <c r="J106" s="48"/>
      <c r="K106" s="53"/>
    </row>
    <row r="107" spans="1:11" x14ac:dyDescent="0.25">
      <c r="A107" s="48"/>
      <c r="B107" s="48"/>
      <c r="C107" s="48"/>
      <c r="D107" s="48"/>
      <c r="E107" s="49"/>
      <c r="F107" s="48"/>
      <c r="G107" s="48"/>
      <c r="H107" s="48"/>
      <c r="I107" s="53"/>
      <c r="J107" s="48"/>
      <c r="K107" s="53"/>
    </row>
    <row r="108" spans="1:11" x14ac:dyDescent="0.25">
      <c r="A108" s="48"/>
      <c r="B108" s="48"/>
      <c r="C108" s="48"/>
      <c r="D108" s="48"/>
      <c r="E108" s="49"/>
      <c r="F108" s="48"/>
      <c r="G108" s="48"/>
      <c r="H108" s="48"/>
      <c r="I108" s="53"/>
      <c r="J108" s="48"/>
      <c r="K108" s="53"/>
    </row>
    <row r="109" spans="1:11" x14ac:dyDescent="0.25">
      <c r="A109" s="48"/>
      <c r="B109" s="48"/>
      <c r="C109" s="48"/>
      <c r="D109" s="48"/>
      <c r="E109" s="49"/>
      <c r="F109" s="48"/>
      <c r="G109" s="48"/>
      <c r="H109" s="48"/>
      <c r="I109" s="53"/>
      <c r="J109" s="48"/>
      <c r="K109" s="53"/>
    </row>
    <row r="110" spans="1:11" x14ac:dyDescent="0.25">
      <c r="A110" s="48"/>
      <c r="B110" s="48"/>
      <c r="C110" s="48"/>
      <c r="D110" s="48"/>
      <c r="E110" s="49"/>
      <c r="F110" s="48"/>
      <c r="G110" s="48"/>
      <c r="H110" s="48"/>
      <c r="I110" s="53"/>
      <c r="J110" s="48"/>
      <c r="K110" s="53"/>
    </row>
    <row r="111" spans="1:11" x14ac:dyDescent="0.25">
      <c r="A111" s="48"/>
      <c r="B111" s="48"/>
      <c r="C111" s="48"/>
      <c r="D111" s="48"/>
      <c r="E111" s="49"/>
      <c r="F111" s="48"/>
      <c r="G111" s="48"/>
      <c r="H111" s="48"/>
      <c r="I111" s="53"/>
      <c r="J111" s="48"/>
      <c r="K111" s="53"/>
    </row>
    <row r="112" spans="1:11" x14ac:dyDescent="0.25">
      <c r="A112" s="48"/>
      <c r="B112" s="48"/>
      <c r="C112" s="48"/>
      <c r="D112" s="48"/>
      <c r="E112" s="49"/>
      <c r="F112" s="48"/>
      <c r="G112" s="48"/>
      <c r="H112" s="48"/>
      <c r="I112" s="53"/>
      <c r="J112" s="48"/>
      <c r="K112" s="53"/>
    </row>
    <row r="113" spans="1:11" x14ac:dyDescent="0.25">
      <c r="A113" s="48"/>
      <c r="B113" s="48"/>
      <c r="C113" s="48"/>
      <c r="D113" s="48"/>
      <c r="E113" s="49"/>
      <c r="F113" s="48"/>
      <c r="G113" s="48"/>
      <c r="H113" s="48"/>
      <c r="I113" s="53"/>
      <c r="J113" s="48"/>
      <c r="K113" s="53"/>
    </row>
    <row r="114" spans="1:11" x14ac:dyDescent="0.25">
      <c r="A114" s="48"/>
      <c r="B114" s="48"/>
      <c r="C114" s="48"/>
      <c r="D114" s="48"/>
      <c r="E114" s="49"/>
      <c r="F114" s="48"/>
      <c r="G114" s="48"/>
      <c r="H114" s="48"/>
      <c r="I114" s="53"/>
      <c r="J114" s="48"/>
      <c r="K114" s="53"/>
    </row>
    <row r="115" spans="1:11" x14ac:dyDescent="0.25">
      <c r="A115" s="48"/>
      <c r="B115" s="48"/>
      <c r="C115" s="48"/>
      <c r="D115" s="48"/>
      <c r="E115" s="49"/>
      <c r="F115" s="48"/>
      <c r="G115" s="48"/>
      <c r="H115" s="48"/>
      <c r="I115" s="53"/>
      <c r="J115" s="48"/>
      <c r="K115" s="53"/>
    </row>
    <row r="116" spans="1:11" x14ac:dyDescent="0.25">
      <c r="A116" s="48"/>
      <c r="B116" s="48"/>
      <c r="C116" s="48"/>
      <c r="D116" s="48"/>
      <c r="E116" s="49"/>
      <c r="F116" s="48"/>
      <c r="G116" s="48"/>
      <c r="H116" s="48"/>
      <c r="I116" s="53"/>
      <c r="J116" s="48"/>
      <c r="K116" s="53"/>
    </row>
    <row r="117" spans="1:11" x14ac:dyDescent="0.25">
      <c r="A117" s="48"/>
      <c r="B117" s="48"/>
      <c r="C117" s="48"/>
      <c r="D117" s="48"/>
      <c r="E117" s="49"/>
      <c r="F117" s="48"/>
      <c r="G117" s="48"/>
      <c r="H117" s="48"/>
      <c r="I117" s="53"/>
      <c r="J117" s="48"/>
      <c r="K117" s="53"/>
    </row>
    <row r="118" spans="1:11" x14ac:dyDescent="0.25">
      <c r="A118" s="48"/>
      <c r="B118" s="48"/>
      <c r="C118" s="48"/>
      <c r="D118" s="48"/>
      <c r="E118" s="49"/>
      <c r="F118" s="48"/>
      <c r="G118" s="48"/>
      <c r="H118" s="48"/>
      <c r="I118" s="53"/>
      <c r="J118" s="48"/>
      <c r="K118" s="53"/>
    </row>
    <row r="119" spans="1:11" x14ac:dyDescent="0.25">
      <c r="A119" s="48"/>
      <c r="B119" s="48"/>
      <c r="C119" s="48"/>
      <c r="D119" s="48"/>
      <c r="E119" s="49"/>
      <c r="F119" s="48"/>
      <c r="G119" s="48"/>
      <c r="H119" s="48"/>
      <c r="I119" s="53"/>
      <c r="J119" s="48"/>
      <c r="K119" s="53"/>
    </row>
  </sheetData>
  <sheetProtection insertRows="0"/>
  <mergeCells count="94">
    <mergeCell ref="C1:G1"/>
    <mergeCell ref="A12:H12"/>
    <mergeCell ref="C5:D5"/>
    <mergeCell ref="C6:D6"/>
    <mergeCell ref="C2:G2"/>
    <mergeCell ref="C3:H3"/>
    <mergeCell ref="L60:M60"/>
    <mergeCell ref="L61:M61"/>
    <mergeCell ref="L62:M62"/>
    <mergeCell ref="L63:M63"/>
    <mergeCell ref="L7:S7"/>
    <mergeCell ref="L8:O8"/>
    <mergeCell ref="P8:S8"/>
    <mergeCell ref="L54:M54"/>
    <mergeCell ref="L56:N56"/>
    <mergeCell ref="L57:M57"/>
    <mergeCell ref="L58:M58"/>
    <mergeCell ref="L59:M59"/>
    <mergeCell ref="L49:M49"/>
    <mergeCell ref="L50:M50"/>
    <mergeCell ref="L51:M51"/>
    <mergeCell ref="L52:M52"/>
    <mergeCell ref="L53:M53"/>
    <mergeCell ref="L44:N44"/>
    <mergeCell ref="L45:M45"/>
    <mergeCell ref="L46:M46"/>
    <mergeCell ref="L47:M47"/>
    <mergeCell ref="L48:M48"/>
    <mergeCell ref="M36:N36"/>
    <mergeCell ref="L38:N38"/>
    <mergeCell ref="L39:M39"/>
    <mergeCell ref="L40:M40"/>
    <mergeCell ref="L42:M42"/>
    <mergeCell ref="M26:P26"/>
    <mergeCell ref="L32:Q32"/>
    <mergeCell ref="M33:N33"/>
    <mergeCell ref="M34:N34"/>
    <mergeCell ref="M35:N35"/>
    <mergeCell ref="M21:P21"/>
    <mergeCell ref="M22:P22"/>
    <mergeCell ref="M23:P23"/>
    <mergeCell ref="M24:P24"/>
    <mergeCell ref="M25:P25"/>
    <mergeCell ref="A14:H14"/>
    <mergeCell ref="L14:S14"/>
    <mergeCell ref="M15:P15"/>
    <mergeCell ref="B15:E15"/>
    <mergeCell ref="M20:P20"/>
    <mergeCell ref="B16:E16"/>
    <mergeCell ref="B17:E17"/>
    <mergeCell ref="M16:P16"/>
    <mergeCell ref="M17:P17"/>
    <mergeCell ref="A39:B39"/>
    <mergeCell ref="A40:B40"/>
    <mergeCell ref="A42:B42"/>
    <mergeCell ref="A45:B45"/>
    <mergeCell ref="A44:C44"/>
    <mergeCell ref="A63:B63"/>
    <mergeCell ref="A62:B62"/>
    <mergeCell ref="A61:B61"/>
    <mergeCell ref="A60:B60"/>
    <mergeCell ref="A59:B59"/>
    <mergeCell ref="C65:E65"/>
    <mergeCell ref="C66:E66"/>
    <mergeCell ref="C64:E64"/>
    <mergeCell ref="M18:P18"/>
    <mergeCell ref="M19:P19"/>
    <mergeCell ref="B22:E22"/>
    <mergeCell ref="B21:E21"/>
    <mergeCell ref="B20:E20"/>
    <mergeCell ref="B19:E19"/>
    <mergeCell ref="A32:F32"/>
    <mergeCell ref="B34:C34"/>
    <mergeCell ref="B35:C35"/>
    <mergeCell ref="B36:C36"/>
    <mergeCell ref="B33:C33"/>
    <mergeCell ref="B26:E26"/>
    <mergeCell ref="B25:E25"/>
    <mergeCell ref="A58:B58"/>
    <mergeCell ref="A57:B57"/>
    <mergeCell ref="A56:C56"/>
    <mergeCell ref="B24:E24"/>
    <mergeCell ref="B18:E18"/>
    <mergeCell ref="B23:E23"/>
    <mergeCell ref="A54:B54"/>
    <mergeCell ref="A53:B53"/>
    <mergeCell ref="A50:B50"/>
    <mergeCell ref="A49:B49"/>
    <mergeCell ref="A46:B46"/>
    <mergeCell ref="A38:C38"/>
    <mergeCell ref="A47:B47"/>
    <mergeCell ref="A48:B48"/>
    <mergeCell ref="A51:B51"/>
    <mergeCell ref="A52:B52"/>
  </mergeCells>
  <hyperlinks>
    <hyperlink ref="D40" r:id="rId1" display="P2 (2Year 24Hour Rainfall)=" xr:uid="{00000000-0004-0000-0100-000000000000}"/>
    <hyperlink ref="O40" r:id="rId2" display="P2 (2Year 24Hour Rainfall)=" xr:uid="{00000000-0004-0000-0100-000001000000}"/>
  </hyperlinks>
  <printOptions horizontalCentered="1"/>
  <pageMargins left="0.7" right="0.7" top="0.75" bottom="0.75" header="0.3" footer="0.3"/>
  <pageSetup scale="52" orientation="landscape" r:id="rId3"/>
  <rowBreaks count="1" manualBreakCount="1">
    <brk id="64" max="16" man="1"/>
  </rowBreaks>
  <colBreaks count="2" manualBreakCount="2">
    <brk id="20" max="98" man="1"/>
    <brk id="31" min="11" max="104" man="1"/>
  </colBreaks>
  <ignoredErrors>
    <ignoredError sqref="C8" numberStoredAsText="1"/>
  </ignoredErrors>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AF119"/>
  <sheetViews>
    <sheetView view="pageLayout" zoomScaleNormal="100" zoomScaleSheetLayoutView="85" workbookViewId="0">
      <selection activeCell="C9" sqref="C9"/>
    </sheetView>
  </sheetViews>
  <sheetFormatPr defaultColWidth="8.85546875" defaultRowHeight="15" x14ac:dyDescent="0.25"/>
  <cols>
    <col min="1" max="1" width="10" style="6" customWidth="1"/>
    <col min="2" max="2" width="18.140625" style="6" customWidth="1"/>
    <col min="3" max="3" width="10.42578125" style="6" customWidth="1"/>
    <col min="4" max="4" width="7.140625" style="6" customWidth="1"/>
    <col min="5" max="5" width="7.85546875" style="7" customWidth="1"/>
    <col min="6" max="6" width="7.42578125" style="6" customWidth="1"/>
    <col min="7" max="7" width="14" style="6" customWidth="1"/>
    <col min="8" max="8" width="8.5703125" style="6" customWidth="1"/>
    <col min="9" max="9" width="5.85546875" style="8" customWidth="1"/>
    <col min="10" max="10" width="3.42578125" style="6" customWidth="1"/>
    <col min="11" max="11" width="5.85546875" style="8" customWidth="1"/>
    <col min="12" max="12" width="10" style="48" customWidth="1"/>
    <col min="13" max="13" width="18.140625" style="6" customWidth="1"/>
    <col min="14" max="14" width="10.42578125" style="6" customWidth="1"/>
    <col min="15" max="15" width="7.140625" style="6" customWidth="1"/>
    <col min="16" max="16" width="7.85546875" style="6" customWidth="1"/>
    <col min="17" max="17" width="8.85546875" style="6"/>
    <col min="18" max="18" width="14" style="6" customWidth="1"/>
    <col min="19" max="19" width="8.5703125" style="6" customWidth="1"/>
    <col min="20" max="20" width="14" style="6" customWidth="1"/>
    <col min="21" max="16384" width="8.85546875" style="6"/>
  </cols>
  <sheetData>
    <row r="1" spans="1:24" x14ac:dyDescent="0.25">
      <c r="B1" s="29" t="s">
        <v>27</v>
      </c>
      <c r="C1" s="280" t="str">
        <f>Summary!C6</f>
        <v>AAA-###(###)</v>
      </c>
      <c r="D1" s="280"/>
      <c r="E1" s="280"/>
      <c r="F1" s="280"/>
      <c r="G1" s="280"/>
      <c r="H1" s="45"/>
      <c r="I1" s="94"/>
      <c r="J1" s="93"/>
      <c r="K1" s="97"/>
      <c r="L1" s="76"/>
      <c r="M1" s="45"/>
    </row>
    <row r="2" spans="1:24" x14ac:dyDescent="0.25">
      <c r="B2" s="29" t="s">
        <v>26</v>
      </c>
      <c r="C2" s="285" t="str">
        <f>Summary!C7</f>
        <v>1000####</v>
      </c>
      <c r="D2" s="285"/>
      <c r="E2" s="285"/>
      <c r="F2" s="285"/>
      <c r="G2" s="285"/>
      <c r="H2" s="45"/>
      <c r="I2" s="94"/>
      <c r="J2" s="93"/>
    </row>
    <row r="3" spans="1:24" ht="15" customHeight="1" x14ac:dyDescent="0.25">
      <c r="B3" s="34" t="s">
        <v>95</v>
      </c>
      <c r="C3" s="286">
        <f>Summary!C8</f>
        <v>0</v>
      </c>
      <c r="D3" s="286"/>
      <c r="E3" s="286"/>
      <c r="F3" s="286"/>
      <c r="G3" s="286"/>
      <c r="H3" s="286"/>
      <c r="I3" s="95"/>
      <c r="J3" s="41"/>
    </row>
    <row r="4" spans="1:24" x14ac:dyDescent="0.25">
      <c r="A4" s="34"/>
      <c r="B4" s="3" t="s">
        <v>28</v>
      </c>
      <c r="C4" s="42" t="str">
        <f>Summary!K6</f>
        <v>########</v>
      </c>
      <c r="D4" s="42"/>
      <c r="E4" s="41"/>
      <c r="F4" s="35"/>
      <c r="G4" s="46"/>
      <c r="H4" s="46"/>
      <c r="I4" s="96"/>
      <c r="J4" s="5"/>
    </row>
    <row r="5" spans="1:24" x14ac:dyDescent="0.25">
      <c r="A5" s="34"/>
      <c r="B5" s="3" t="s">
        <v>25</v>
      </c>
      <c r="C5" s="283"/>
      <c r="D5" s="283"/>
      <c r="E5" s="41"/>
      <c r="F5" s="35"/>
      <c r="G5" s="46"/>
      <c r="H5" s="46"/>
      <c r="I5" s="96"/>
      <c r="J5" s="5"/>
    </row>
    <row r="6" spans="1:24" ht="15.75" thickBot="1" x14ac:dyDescent="0.3">
      <c r="A6" s="34"/>
      <c r="B6" s="34" t="s">
        <v>29</v>
      </c>
      <c r="C6" s="284">
        <f>Summary!K7</f>
        <v>0</v>
      </c>
      <c r="D6" s="284"/>
    </row>
    <row r="7" spans="1:24" ht="15.75" thickBot="1" x14ac:dyDescent="0.3">
      <c r="A7" s="34"/>
      <c r="L7" s="272" t="s">
        <v>132</v>
      </c>
      <c r="M7" s="273"/>
      <c r="N7" s="273"/>
      <c r="O7" s="273"/>
      <c r="P7" s="273"/>
      <c r="Q7" s="273"/>
      <c r="R7" s="273"/>
      <c r="S7" s="274"/>
    </row>
    <row r="8" spans="1:24" ht="17.25" x14ac:dyDescent="0.25">
      <c r="A8" s="34"/>
      <c r="B8" s="34" t="s">
        <v>104</v>
      </c>
      <c r="C8" s="104" t="s">
        <v>98</v>
      </c>
      <c r="L8" s="275" t="s">
        <v>348</v>
      </c>
      <c r="M8" s="276"/>
      <c r="N8" s="276"/>
      <c r="O8" s="277"/>
      <c r="P8" s="278" t="s">
        <v>103</v>
      </c>
      <c r="Q8" s="276"/>
      <c r="R8" s="276"/>
      <c r="S8" s="279"/>
    </row>
    <row r="9" spans="1:24" x14ac:dyDescent="0.25">
      <c r="B9" s="29" t="s">
        <v>0</v>
      </c>
      <c r="C9" s="105"/>
      <c r="D9" s="2" t="s">
        <v>31</v>
      </c>
      <c r="F9" s="39"/>
      <c r="L9" s="113" t="s">
        <v>100</v>
      </c>
      <c r="M9" s="114" t="s">
        <v>24</v>
      </c>
      <c r="N9" s="115" t="s">
        <v>101</v>
      </c>
      <c r="O9" s="114" t="s">
        <v>102</v>
      </c>
      <c r="P9" s="114" t="s">
        <v>100</v>
      </c>
      <c r="Q9" s="114" t="s">
        <v>24</v>
      </c>
      <c r="R9" s="115" t="s">
        <v>101</v>
      </c>
      <c r="S9" s="116" t="s">
        <v>102</v>
      </c>
    </row>
    <row r="10" spans="1:24" ht="15.75" thickBot="1" x14ac:dyDescent="0.3">
      <c r="B10" s="34"/>
      <c r="C10" s="99"/>
      <c r="D10" s="41"/>
      <c r="E10" s="41"/>
      <c r="F10" s="35"/>
      <c r="G10" s="46"/>
      <c r="I10" s="6"/>
      <c r="L10" s="117" t="e">
        <f>C63</f>
        <v>#DIV/0!</v>
      </c>
      <c r="M10" s="118" t="e">
        <f>N63</f>
        <v>#DIV/0!</v>
      </c>
      <c r="N10" s="119" t="e">
        <f>M10-L10</f>
        <v>#DIV/0!</v>
      </c>
      <c r="O10" s="120" t="e">
        <f>N10/L10</f>
        <v>#DIV/0!</v>
      </c>
      <c r="P10" s="121" t="e">
        <f>G29</f>
        <v>#DIV/0!</v>
      </c>
      <c r="Q10" s="122" t="e">
        <f>R29</f>
        <v>#DIV/0!</v>
      </c>
      <c r="R10" s="123" t="e">
        <f>Q10-P10</f>
        <v>#DIV/0!</v>
      </c>
      <c r="S10" s="120" t="e">
        <f>R10/P10</f>
        <v>#DIV/0!</v>
      </c>
    </row>
    <row r="11" spans="1:24" ht="15.75" thickBot="1" x14ac:dyDescent="0.3">
      <c r="G11" s="46"/>
      <c r="H11" s="46"/>
      <c r="I11" s="96"/>
      <c r="J11" s="5"/>
      <c r="K11" s="98"/>
    </row>
    <row r="12" spans="1:24" x14ac:dyDescent="0.25">
      <c r="A12" s="281" t="s">
        <v>129</v>
      </c>
      <c r="B12" s="282"/>
      <c r="C12" s="282"/>
      <c r="D12" s="282"/>
      <c r="E12" s="282"/>
      <c r="F12" s="282"/>
      <c r="G12" s="282"/>
      <c r="H12" s="282"/>
      <c r="I12" s="139"/>
      <c r="J12" s="158"/>
      <c r="K12" s="149"/>
      <c r="L12" s="150"/>
      <c r="M12" s="150"/>
      <c r="N12" s="150" t="s">
        <v>130</v>
      </c>
      <c r="O12" s="150"/>
      <c r="P12" s="150"/>
      <c r="Q12" s="150"/>
      <c r="R12" s="150"/>
      <c r="S12" s="151"/>
    </row>
    <row r="13" spans="1:24" ht="15.75" thickBot="1" x14ac:dyDescent="0.3">
      <c r="A13" s="58"/>
      <c r="B13" s="48"/>
      <c r="C13" s="48"/>
      <c r="D13" s="48" t="s">
        <v>1</v>
      </c>
      <c r="E13" s="49"/>
      <c r="F13" s="80"/>
      <c r="G13" s="48"/>
      <c r="H13" s="48"/>
      <c r="I13" s="92"/>
      <c r="J13" s="159"/>
      <c r="K13" s="152"/>
      <c r="L13" s="53"/>
      <c r="M13" s="53"/>
      <c r="N13" s="53"/>
      <c r="O13" s="53"/>
      <c r="P13" s="53"/>
      <c r="Q13" s="53"/>
      <c r="R13" s="53"/>
      <c r="S13" s="92"/>
      <c r="T13" s="53"/>
    </row>
    <row r="14" spans="1:24" ht="15.75" customHeight="1" thickBot="1" x14ac:dyDescent="0.3">
      <c r="A14" s="266" t="s">
        <v>120</v>
      </c>
      <c r="B14" s="267"/>
      <c r="C14" s="267"/>
      <c r="D14" s="267"/>
      <c r="E14" s="267"/>
      <c r="F14" s="267"/>
      <c r="G14" s="267"/>
      <c r="H14" s="268"/>
      <c r="I14" s="140"/>
      <c r="J14" s="160"/>
      <c r="K14" s="153"/>
      <c r="L14" s="266" t="s">
        <v>120</v>
      </c>
      <c r="M14" s="267"/>
      <c r="N14" s="267"/>
      <c r="O14" s="267"/>
      <c r="P14" s="267"/>
      <c r="Q14" s="267"/>
      <c r="R14" s="267"/>
      <c r="S14" s="268"/>
    </row>
    <row r="15" spans="1:24" ht="33" x14ac:dyDescent="0.25">
      <c r="A15" s="88" t="s">
        <v>105</v>
      </c>
      <c r="B15" s="269" t="s">
        <v>2</v>
      </c>
      <c r="C15" s="270"/>
      <c r="D15" s="270"/>
      <c r="E15" s="271"/>
      <c r="F15" s="85" t="s">
        <v>3</v>
      </c>
      <c r="G15" s="86" t="s">
        <v>114</v>
      </c>
      <c r="H15" s="87" t="s">
        <v>4</v>
      </c>
      <c r="I15" s="141"/>
      <c r="J15" s="159"/>
      <c r="K15" s="152"/>
      <c r="L15" s="88" t="s">
        <v>105</v>
      </c>
      <c r="M15" s="269" t="s">
        <v>2</v>
      </c>
      <c r="N15" s="270"/>
      <c r="O15" s="270"/>
      <c r="P15" s="271"/>
      <c r="Q15" s="85" t="s">
        <v>3</v>
      </c>
      <c r="R15" s="86" t="s">
        <v>114</v>
      </c>
      <c r="S15" s="87" t="s">
        <v>4</v>
      </c>
      <c r="T15" s="53"/>
      <c r="U15" s="53"/>
    </row>
    <row r="16" spans="1:24" x14ac:dyDescent="0.25">
      <c r="A16" s="81">
        <v>1</v>
      </c>
      <c r="B16" s="230"/>
      <c r="C16" s="231"/>
      <c r="D16" s="231"/>
      <c r="E16" s="232"/>
      <c r="F16" s="100"/>
      <c r="G16" s="101"/>
      <c r="H16" s="66">
        <f>F16*G16</f>
        <v>0</v>
      </c>
      <c r="I16" s="142"/>
      <c r="J16" s="159"/>
      <c r="K16" s="152"/>
      <c r="L16" s="81">
        <v>1</v>
      </c>
      <c r="M16" s="230"/>
      <c r="N16" s="231"/>
      <c r="O16" s="231"/>
      <c r="P16" s="232"/>
      <c r="Q16" s="100"/>
      <c r="R16" s="101"/>
      <c r="S16" s="66">
        <f>Q16*R16</f>
        <v>0</v>
      </c>
      <c r="T16" s="55"/>
      <c r="U16" s="53"/>
      <c r="V16" s="53"/>
      <c r="W16" s="53"/>
      <c r="X16" s="53"/>
    </row>
    <row r="17" spans="1:24" x14ac:dyDescent="0.25">
      <c r="A17" s="81">
        <v>2</v>
      </c>
      <c r="B17" s="251"/>
      <c r="C17" s="252"/>
      <c r="D17" s="252"/>
      <c r="E17" s="253"/>
      <c r="F17" s="100"/>
      <c r="G17" s="101"/>
      <c r="H17" s="66">
        <f t="shared" ref="H17:H26" si="0">F17*G17</f>
        <v>0</v>
      </c>
      <c r="I17" s="142"/>
      <c r="J17" s="159"/>
      <c r="K17" s="152"/>
      <c r="L17" s="81">
        <v>2</v>
      </c>
      <c r="M17" s="251"/>
      <c r="N17" s="252"/>
      <c r="O17" s="252"/>
      <c r="P17" s="253"/>
      <c r="Q17" s="100"/>
      <c r="R17" s="101"/>
      <c r="S17" s="66">
        <f t="shared" ref="S17:S26" si="1">Q17*R17</f>
        <v>0</v>
      </c>
      <c r="T17" s="55"/>
      <c r="U17" s="53"/>
      <c r="V17" s="53"/>
      <c r="W17" s="53"/>
      <c r="X17" s="53"/>
    </row>
    <row r="18" spans="1:24" x14ac:dyDescent="0.25">
      <c r="A18" s="81">
        <v>3</v>
      </c>
      <c r="B18" s="230"/>
      <c r="C18" s="231"/>
      <c r="D18" s="231"/>
      <c r="E18" s="232"/>
      <c r="F18" s="100"/>
      <c r="G18" s="101"/>
      <c r="H18" s="66">
        <f t="shared" si="0"/>
        <v>0</v>
      </c>
      <c r="I18" s="142"/>
      <c r="J18" s="159"/>
      <c r="K18" s="152"/>
      <c r="L18" s="81">
        <v>3</v>
      </c>
      <c r="M18" s="230"/>
      <c r="N18" s="231"/>
      <c r="O18" s="231"/>
      <c r="P18" s="232"/>
      <c r="Q18" s="100"/>
      <c r="R18" s="101"/>
      <c r="S18" s="66">
        <f t="shared" si="1"/>
        <v>0</v>
      </c>
      <c r="T18" s="55"/>
      <c r="U18" s="53"/>
      <c r="V18" s="53"/>
      <c r="W18" s="53"/>
      <c r="X18" s="53"/>
    </row>
    <row r="19" spans="1:24" x14ac:dyDescent="0.25">
      <c r="A19" s="81">
        <v>4</v>
      </c>
      <c r="B19" s="230"/>
      <c r="C19" s="231"/>
      <c r="D19" s="231"/>
      <c r="E19" s="232"/>
      <c r="F19" s="100"/>
      <c r="G19" s="101"/>
      <c r="H19" s="66">
        <f t="shared" si="0"/>
        <v>0</v>
      </c>
      <c r="I19" s="142"/>
      <c r="J19" s="159"/>
      <c r="K19" s="152"/>
      <c r="L19" s="81">
        <v>4</v>
      </c>
      <c r="M19" s="230"/>
      <c r="N19" s="231"/>
      <c r="O19" s="231"/>
      <c r="P19" s="232"/>
      <c r="Q19" s="100"/>
      <c r="R19" s="101"/>
      <c r="S19" s="66">
        <f t="shared" si="1"/>
        <v>0</v>
      </c>
      <c r="T19" s="55"/>
      <c r="U19" s="53"/>
      <c r="V19" s="53"/>
      <c r="W19" s="53"/>
      <c r="X19" s="53"/>
    </row>
    <row r="20" spans="1:24" x14ac:dyDescent="0.25">
      <c r="A20" s="81">
        <v>5</v>
      </c>
      <c r="B20" s="230"/>
      <c r="C20" s="231"/>
      <c r="D20" s="231"/>
      <c r="E20" s="232"/>
      <c r="F20" s="100"/>
      <c r="G20" s="101"/>
      <c r="H20" s="66">
        <f t="shared" si="0"/>
        <v>0</v>
      </c>
      <c r="I20" s="142"/>
      <c r="J20" s="159"/>
      <c r="K20" s="152"/>
      <c r="L20" s="81">
        <v>5</v>
      </c>
      <c r="M20" s="230"/>
      <c r="N20" s="231"/>
      <c r="O20" s="231"/>
      <c r="P20" s="232"/>
      <c r="Q20" s="100"/>
      <c r="R20" s="101"/>
      <c r="S20" s="66">
        <f t="shared" si="1"/>
        <v>0</v>
      </c>
      <c r="T20" s="68"/>
      <c r="U20" s="68"/>
      <c r="V20" s="68"/>
      <c r="W20" s="68"/>
      <c r="X20" s="53"/>
    </row>
    <row r="21" spans="1:24" x14ac:dyDescent="0.25">
      <c r="A21" s="81">
        <v>6</v>
      </c>
      <c r="B21" s="230"/>
      <c r="C21" s="231"/>
      <c r="D21" s="231"/>
      <c r="E21" s="232"/>
      <c r="F21" s="100"/>
      <c r="G21" s="101"/>
      <c r="H21" s="66">
        <f t="shared" si="0"/>
        <v>0</v>
      </c>
      <c r="I21" s="142"/>
      <c r="J21" s="159"/>
      <c r="K21" s="152"/>
      <c r="L21" s="81">
        <v>6</v>
      </c>
      <c r="M21" s="230"/>
      <c r="N21" s="231"/>
      <c r="O21" s="231"/>
      <c r="P21" s="232"/>
      <c r="Q21" s="100"/>
      <c r="R21" s="101"/>
      <c r="S21" s="66">
        <f t="shared" si="1"/>
        <v>0</v>
      </c>
      <c r="T21" s="53"/>
      <c r="U21" s="70"/>
      <c r="V21" s="71"/>
      <c r="W21" s="53"/>
      <c r="X21" s="53"/>
    </row>
    <row r="22" spans="1:24" x14ac:dyDescent="0.25">
      <c r="A22" s="81">
        <v>7</v>
      </c>
      <c r="B22" s="230"/>
      <c r="C22" s="231"/>
      <c r="D22" s="231"/>
      <c r="E22" s="232"/>
      <c r="F22" s="100"/>
      <c r="G22" s="101"/>
      <c r="H22" s="66">
        <f t="shared" si="0"/>
        <v>0</v>
      </c>
      <c r="I22" s="142"/>
      <c r="J22" s="159"/>
      <c r="K22" s="152"/>
      <c r="L22" s="81">
        <v>7</v>
      </c>
      <c r="M22" s="230"/>
      <c r="N22" s="231"/>
      <c r="O22" s="231"/>
      <c r="P22" s="232"/>
      <c r="Q22" s="100"/>
      <c r="R22" s="101"/>
      <c r="S22" s="66">
        <f t="shared" si="1"/>
        <v>0</v>
      </c>
      <c r="T22" s="70"/>
      <c r="U22" s="71"/>
      <c r="V22" s="53"/>
      <c r="W22" s="53"/>
    </row>
    <row r="23" spans="1:24" x14ac:dyDescent="0.25">
      <c r="A23" s="81">
        <v>8</v>
      </c>
      <c r="B23" s="230"/>
      <c r="C23" s="231"/>
      <c r="D23" s="231"/>
      <c r="E23" s="232"/>
      <c r="F23" s="100"/>
      <c r="G23" s="101"/>
      <c r="H23" s="66">
        <f t="shared" si="0"/>
        <v>0</v>
      </c>
      <c r="I23" s="142"/>
      <c r="J23" s="159"/>
      <c r="K23" s="152"/>
      <c r="L23" s="81">
        <v>8</v>
      </c>
      <c r="M23" s="230"/>
      <c r="N23" s="231"/>
      <c r="O23" s="231"/>
      <c r="P23" s="232"/>
      <c r="Q23" s="100"/>
      <c r="R23" s="101"/>
      <c r="S23" s="66">
        <f t="shared" si="1"/>
        <v>0</v>
      </c>
      <c r="T23" s="53"/>
      <c r="U23" s="70"/>
      <c r="V23" s="71"/>
      <c r="W23" s="53"/>
      <c r="X23" s="53"/>
    </row>
    <row r="24" spans="1:24" x14ac:dyDescent="0.25">
      <c r="A24" s="81">
        <v>9</v>
      </c>
      <c r="B24" s="230"/>
      <c r="C24" s="231"/>
      <c r="D24" s="231"/>
      <c r="E24" s="232"/>
      <c r="F24" s="100"/>
      <c r="G24" s="101"/>
      <c r="H24" s="66">
        <f t="shared" si="0"/>
        <v>0</v>
      </c>
      <c r="I24" s="142"/>
      <c r="J24" s="159"/>
      <c r="K24" s="152"/>
      <c r="L24" s="81">
        <v>9</v>
      </c>
      <c r="M24" s="230"/>
      <c r="N24" s="231"/>
      <c r="O24" s="231"/>
      <c r="P24" s="232"/>
      <c r="Q24" s="100"/>
      <c r="R24" s="101"/>
      <c r="S24" s="66">
        <f t="shared" si="1"/>
        <v>0</v>
      </c>
      <c r="T24" s="53"/>
      <c r="U24" s="70"/>
      <c r="V24" s="71"/>
      <c r="W24" s="53"/>
      <c r="X24" s="53"/>
    </row>
    <row r="25" spans="1:24" x14ac:dyDescent="0.25">
      <c r="A25" s="81">
        <v>10</v>
      </c>
      <c r="B25" s="251"/>
      <c r="C25" s="252"/>
      <c r="D25" s="252"/>
      <c r="E25" s="253"/>
      <c r="F25" s="100"/>
      <c r="G25" s="101"/>
      <c r="H25" s="66">
        <f t="shared" si="0"/>
        <v>0</v>
      </c>
      <c r="I25" s="142"/>
      <c r="J25" s="159"/>
      <c r="K25" s="152"/>
      <c r="L25" s="81">
        <v>10</v>
      </c>
      <c r="M25" s="251"/>
      <c r="N25" s="252"/>
      <c r="O25" s="252"/>
      <c r="P25" s="253"/>
      <c r="Q25" s="100"/>
      <c r="R25" s="101"/>
      <c r="S25" s="66">
        <f t="shared" si="1"/>
        <v>0</v>
      </c>
      <c r="T25" s="53"/>
      <c r="U25" s="70"/>
      <c r="V25" s="71"/>
      <c r="W25" s="53"/>
      <c r="X25" s="53"/>
    </row>
    <row r="26" spans="1:24" ht="15.75" thickBot="1" x14ac:dyDescent="0.3">
      <c r="A26" s="89">
        <v>11</v>
      </c>
      <c r="B26" s="248"/>
      <c r="C26" s="249"/>
      <c r="D26" s="249"/>
      <c r="E26" s="250"/>
      <c r="F26" s="102"/>
      <c r="G26" s="103"/>
      <c r="H26" s="67">
        <f t="shared" si="0"/>
        <v>0</v>
      </c>
      <c r="I26" s="142"/>
      <c r="J26" s="159"/>
      <c r="K26" s="152"/>
      <c r="L26" s="89">
        <v>11</v>
      </c>
      <c r="M26" s="248"/>
      <c r="N26" s="249"/>
      <c r="O26" s="249"/>
      <c r="P26" s="250"/>
      <c r="Q26" s="102"/>
      <c r="R26" s="103"/>
      <c r="S26" s="67">
        <f t="shared" si="1"/>
        <v>0</v>
      </c>
      <c r="T26" s="53"/>
      <c r="U26" s="70"/>
      <c r="V26" s="71"/>
      <c r="W26" s="53"/>
      <c r="X26" s="53"/>
    </row>
    <row r="27" spans="1:24" x14ac:dyDescent="0.25">
      <c r="A27" s="58"/>
      <c r="B27" s="48"/>
      <c r="C27" s="48"/>
      <c r="D27" s="51"/>
      <c r="E27" s="59"/>
      <c r="F27" s="74"/>
      <c r="G27" s="48"/>
      <c r="H27" s="92"/>
      <c r="I27" s="92"/>
      <c r="J27" s="161"/>
      <c r="K27" s="154"/>
      <c r="L27" s="58"/>
      <c r="M27" s="48"/>
      <c r="N27" s="48"/>
      <c r="O27" s="51"/>
      <c r="P27" s="59"/>
      <c r="Q27" s="74"/>
      <c r="R27" s="48"/>
      <c r="S27" s="92"/>
    </row>
    <row r="28" spans="1:24" x14ac:dyDescent="0.25">
      <c r="A28" s="61" t="s">
        <v>112</v>
      </c>
      <c r="B28" s="69"/>
      <c r="C28" s="124">
        <f>SUM(F16:F26)</f>
        <v>0</v>
      </c>
      <c r="D28" s="48"/>
      <c r="E28" s="48"/>
      <c r="F28" s="62" t="s">
        <v>5</v>
      </c>
      <c r="G28" s="126" t="e">
        <f>ROUND(C9*C29,4)</f>
        <v>#DIV/0!</v>
      </c>
      <c r="H28" s="127" t="s">
        <v>6</v>
      </c>
      <c r="I28" s="127"/>
      <c r="J28" s="159"/>
      <c r="K28" s="152"/>
      <c r="L28" s="61" t="s">
        <v>112</v>
      </c>
      <c r="M28" s="69"/>
      <c r="N28" s="124">
        <f>SUM(Q16:Q26)</f>
        <v>0</v>
      </c>
      <c r="O28" s="48"/>
      <c r="P28" s="48"/>
      <c r="Q28" s="62" t="s">
        <v>5</v>
      </c>
      <c r="R28" s="126" t="e">
        <f>ROUND(C9*N29,4)</f>
        <v>#DIV/0!</v>
      </c>
      <c r="S28" s="127" t="s">
        <v>6</v>
      </c>
    </row>
    <row r="29" spans="1:24" ht="17.25" x14ac:dyDescent="0.25">
      <c r="A29" s="61" t="s">
        <v>113</v>
      </c>
      <c r="B29" s="69"/>
      <c r="C29" s="125" t="e">
        <f>SUM(H16:H26)/C28</f>
        <v>#DIV/0!</v>
      </c>
      <c r="D29" s="48"/>
      <c r="E29" s="48"/>
      <c r="F29" s="62" t="s">
        <v>7</v>
      </c>
      <c r="G29" s="128" t="e">
        <f>C9/12*C29*C28*43560</f>
        <v>#DIV/0!</v>
      </c>
      <c r="H29" s="127" t="s">
        <v>8</v>
      </c>
      <c r="I29" s="127"/>
      <c r="J29" s="159"/>
      <c r="K29" s="152"/>
      <c r="L29" s="61" t="s">
        <v>113</v>
      </c>
      <c r="M29" s="69"/>
      <c r="N29" s="125" t="e">
        <f>SUM(S16:S26)/N28</f>
        <v>#DIV/0!</v>
      </c>
      <c r="O29" s="48"/>
      <c r="P29" s="48"/>
      <c r="Q29" s="62" t="s">
        <v>7</v>
      </c>
      <c r="R29" s="128" t="e">
        <f>C9/12*N29*N28*43560</f>
        <v>#DIV/0!</v>
      </c>
      <c r="S29" s="127" t="s">
        <v>8</v>
      </c>
    </row>
    <row r="30" spans="1:24" ht="15.75" thickBot="1" x14ac:dyDescent="0.3">
      <c r="A30" s="63"/>
      <c r="B30" s="64"/>
      <c r="C30" s="64"/>
      <c r="D30" s="64"/>
      <c r="E30" s="64"/>
      <c r="F30" s="65" t="s">
        <v>115</v>
      </c>
      <c r="G30" s="129" t="e">
        <f>ROUND(1000/(10+5*C9+10*G28-10*(G28^2+1.25*G28*C9)^0.5),1)</f>
        <v>#DIV/0!</v>
      </c>
      <c r="H30" s="130"/>
      <c r="I30" s="143"/>
      <c r="J30" s="159"/>
      <c r="K30" s="152"/>
      <c r="L30" s="63"/>
      <c r="M30" s="64"/>
      <c r="N30" s="64"/>
      <c r="O30" s="64"/>
      <c r="P30" s="64"/>
      <c r="Q30" s="65" t="s">
        <v>115</v>
      </c>
      <c r="R30" s="129" t="e">
        <f>ROUND(1000/(10+5*C9+10*R28-10*(R28^2+1.25*R28*C9)^0.5),1)</f>
        <v>#DIV/0!</v>
      </c>
      <c r="S30" s="130"/>
    </row>
    <row r="31" spans="1:24" ht="15.75" thickBot="1" x14ac:dyDescent="0.3">
      <c r="A31" s="58"/>
      <c r="B31" s="48"/>
      <c r="C31" s="48"/>
      <c r="D31" s="48"/>
      <c r="E31" s="49"/>
      <c r="F31" s="74"/>
      <c r="G31" s="74"/>
      <c r="H31" s="48"/>
      <c r="I31" s="92"/>
      <c r="J31" s="159"/>
      <c r="K31" s="152"/>
      <c r="M31" s="48"/>
      <c r="N31" s="48"/>
      <c r="O31" s="48"/>
      <c r="P31" s="49"/>
      <c r="Q31" s="74"/>
      <c r="R31" s="74"/>
      <c r="S31" s="155"/>
      <c r="T31" s="73"/>
      <c r="U31" s="32"/>
    </row>
    <row r="32" spans="1:24" ht="15.75" thickBot="1" x14ac:dyDescent="0.3">
      <c r="A32" s="242" t="s">
        <v>116</v>
      </c>
      <c r="B32" s="243"/>
      <c r="C32" s="243"/>
      <c r="D32" s="243"/>
      <c r="E32" s="243"/>
      <c r="F32" s="244"/>
      <c r="G32" s="48"/>
      <c r="H32" s="48"/>
      <c r="I32" s="92"/>
      <c r="J32" s="159"/>
      <c r="K32" s="152"/>
      <c r="L32" s="242" t="s">
        <v>116</v>
      </c>
      <c r="M32" s="243"/>
      <c r="N32" s="243"/>
      <c r="O32" s="243"/>
      <c r="P32" s="243"/>
      <c r="Q32" s="244"/>
      <c r="R32" s="48"/>
      <c r="S32" s="155"/>
      <c r="T32" s="53"/>
    </row>
    <row r="33" spans="1:32" ht="33" x14ac:dyDescent="0.25">
      <c r="A33" s="82" t="s">
        <v>9</v>
      </c>
      <c r="B33" s="247" t="s">
        <v>10</v>
      </c>
      <c r="C33" s="247"/>
      <c r="D33" s="83" t="s">
        <v>13</v>
      </c>
      <c r="E33" s="83" t="s">
        <v>14</v>
      </c>
      <c r="F33" s="84" t="s">
        <v>131</v>
      </c>
      <c r="G33" s="48"/>
      <c r="H33" s="48"/>
      <c r="I33" s="92"/>
      <c r="J33" s="159"/>
      <c r="K33" s="152"/>
      <c r="L33" s="82" t="s">
        <v>9</v>
      </c>
      <c r="M33" s="247" t="s">
        <v>10</v>
      </c>
      <c r="N33" s="247"/>
      <c r="O33" s="83" t="s">
        <v>13</v>
      </c>
      <c r="P33" s="83" t="s">
        <v>14</v>
      </c>
      <c r="Q33" s="84" t="s">
        <v>131</v>
      </c>
      <c r="R33" s="48"/>
      <c r="S33" s="155"/>
      <c r="T33" s="53"/>
      <c r="U33" s="53"/>
    </row>
    <row r="34" spans="1:32" x14ac:dyDescent="0.25">
      <c r="A34" s="90">
        <v>1</v>
      </c>
      <c r="B34" s="245" t="s">
        <v>93</v>
      </c>
      <c r="C34" s="245"/>
      <c r="D34" s="106"/>
      <c r="E34" s="100"/>
      <c r="F34" s="131" t="e">
        <f>(0.007*((C39*D34)^0.8))/((C40^0.5)*(E34^0.4))*60</f>
        <v>#DIV/0!</v>
      </c>
      <c r="G34" s="48"/>
      <c r="H34" s="48"/>
      <c r="I34" s="92"/>
      <c r="J34" s="159"/>
      <c r="K34" s="152"/>
      <c r="L34" s="90">
        <v>1</v>
      </c>
      <c r="M34" s="245" t="s">
        <v>93</v>
      </c>
      <c r="N34" s="245"/>
      <c r="O34" s="106"/>
      <c r="P34" s="100"/>
      <c r="Q34" s="131" t="e">
        <f>(0.007*((N39*O34)^0.8))/((N40^0.5)*(P34^0.4))*60</f>
        <v>#DIV/0!</v>
      </c>
      <c r="R34" s="48"/>
      <c r="S34" s="155"/>
      <c r="T34" s="53"/>
      <c r="U34" s="53"/>
      <c r="AF34" s="6" t="s">
        <v>30</v>
      </c>
    </row>
    <row r="35" spans="1:32" x14ac:dyDescent="0.25">
      <c r="A35" s="90">
        <v>2</v>
      </c>
      <c r="B35" s="245" t="s">
        <v>11</v>
      </c>
      <c r="C35" s="245"/>
      <c r="D35" s="106"/>
      <c r="E35" s="100"/>
      <c r="F35" s="131" t="e">
        <f>D35/(60*C42)</f>
        <v>#DIV/0!</v>
      </c>
      <c r="G35" s="48"/>
      <c r="H35" s="48"/>
      <c r="I35" s="92"/>
      <c r="J35" s="159"/>
      <c r="K35" s="152"/>
      <c r="L35" s="90">
        <v>2</v>
      </c>
      <c r="M35" s="245" t="s">
        <v>11</v>
      </c>
      <c r="N35" s="245"/>
      <c r="O35" s="106"/>
      <c r="P35" s="100"/>
      <c r="Q35" s="131" t="e">
        <f>O35/(60*N42)</f>
        <v>#DIV/0!</v>
      </c>
      <c r="R35" s="48"/>
      <c r="S35" s="155"/>
      <c r="T35" s="53"/>
      <c r="U35" s="53"/>
    </row>
    <row r="36" spans="1:32" ht="15.75" thickBot="1" x14ac:dyDescent="0.3">
      <c r="A36" s="91">
        <v>3</v>
      </c>
      <c r="B36" s="246" t="s">
        <v>12</v>
      </c>
      <c r="C36" s="246"/>
      <c r="D36" s="107"/>
      <c r="E36" s="102"/>
      <c r="F36" s="132" t="e">
        <f>D36/(60*C54)</f>
        <v>#DIV/0!</v>
      </c>
      <c r="G36" s="48"/>
      <c r="H36" s="48"/>
      <c r="I36" s="92"/>
      <c r="J36" s="159"/>
      <c r="K36" s="152"/>
      <c r="L36" s="91">
        <v>3</v>
      </c>
      <c r="M36" s="246" t="s">
        <v>12</v>
      </c>
      <c r="N36" s="246"/>
      <c r="O36" s="107"/>
      <c r="P36" s="102"/>
      <c r="Q36" s="132" t="e">
        <f>O36/(60*N54)</f>
        <v>#DIV/0!</v>
      </c>
      <c r="R36" s="48"/>
      <c r="S36" s="155"/>
    </row>
    <row r="37" spans="1:32" ht="15.75" thickBot="1" x14ac:dyDescent="0.3">
      <c r="A37" s="144"/>
      <c r="B37" s="52"/>
      <c r="C37" s="52"/>
      <c r="D37" s="53"/>
      <c r="E37" s="54"/>
      <c r="F37" s="55"/>
      <c r="G37" s="48"/>
      <c r="H37" s="48"/>
      <c r="I37" s="92"/>
      <c r="J37" s="159"/>
      <c r="K37" s="152"/>
      <c r="L37" s="52"/>
      <c r="M37" s="52"/>
      <c r="N37" s="52"/>
      <c r="O37" s="53"/>
      <c r="P37" s="54"/>
      <c r="Q37" s="55"/>
      <c r="R37" s="48"/>
      <c r="S37" s="155"/>
    </row>
    <row r="38" spans="1:32" ht="15.75" thickBot="1" x14ac:dyDescent="0.3">
      <c r="A38" s="237" t="s">
        <v>117</v>
      </c>
      <c r="B38" s="238"/>
      <c r="C38" s="239"/>
      <c r="D38" s="75"/>
      <c r="E38" s="68"/>
      <c r="F38" s="48"/>
      <c r="G38" s="48"/>
      <c r="H38" s="48"/>
      <c r="I38" s="92"/>
      <c r="J38" s="159"/>
      <c r="K38" s="152"/>
      <c r="L38" s="237" t="s">
        <v>117</v>
      </c>
      <c r="M38" s="238"/>
      <c r="N38" s="239"/>
      <c r="O38" s="75"/>
      <c r="P38" s="68"/>
      <c r="Q38" s="48"/>
      <c r="R38" s="48"/>
      <c r="S38" s="155"/>
    </row>
    <row r="39" spans="1:32" x14ac:dyDescent="0.25">
      <c r="A39" s="258" t="s">
        <v>15</v>
      </c>
      <c r="B39" s="259"/>
      <c r="C39" s="108"/>
      <c r="D39" s="76" t="s">
        <v>109</v>
      </c>
      <c r="E39" s="48"/>
      <c r="F39" s="48"/>
      <c r="G39" s="48"/>
      <c r="H39" s="48"/>
      <c r="I39" s="92"/>
      <c r="J39" s="159"/>
      <c r="K39" s="152"/>
      <c r="L39" s="258" t="s">
        <v>15</v>
      </c>
      <c r="M39" s="259"/>
      <c r="N39" s="108"/>
      <c r="O39" s="76" t="s">
        <v>109</v>
      </c>
      <c r="P39" s="48"/>
      <c r="Q39" s="48"/>
      <c r="R39" s="48"/>
      <c r="S39" s="155"/>
    </row>
    <row r="40" spans="1:32" x14ac:dyDescent="0.25">
      <c r="A40" s="260" t="s">
        <v>110</v>
      </c>
      <c r="B40" s="261"/>
      <c r="C40" s="109"/>
      <c r="D40" s="77" t="s">
        <v>106</v>
      </c>
      <c r="E40" s="48"/>
      <c r="F40" s="48"/>
      <c r="G40" s="48"/>
      <c r="H40" s="48"/>
      <c r="I40" s="92"/>
      <c r="J40" s="159"/>
      <c r="K40" s="152"/>
      <c r="L40" s="260" t="s">
        <v>110</v>
      </c>
      <c r="M40" s="261"/>
      <c r="N40" s="109"/>
      <c r="O40" s="77" t="s">
        <v>106</v>
      </c>
      <c r="P40" s="48"/>
      <c r="Q40" s="48"/>
      <c r="R40" s="48"/>
      <c r="S40" s="155"/>
    </row>
    <row r="41" spans="1:32" ht="15" customHeight="1" thickBot="1" x14ac:dyDescent="0.3">
      <c r="A41" s="37"/>
      <c r="B41" s="50" t="s">
        <v>108</v>
      </c>
      <c r="C41" s="110"/>
      <c r="D41" s="76" t="s">
        <v>107</v>
      </c>
      <c r="E41" s="48"/>
      <c r="F41" s="48"/>
      <c r="G41" s="48"/>
      <c r="H41" s="48"/>
      <c r="I41" s="92"/>
      <c r="J41" s="159"/>
      <c r="K41" s="152"/>
      <c r="L41" s="37"/>
      <c r="M41" s="50" t="s">
        <v>108</v>
      </c>
      <c r="N41" s="110"/>
      <c r="O41" s="76" t="s">
        <v>107</v>
      </c>
      <c r="P41" s="48"/>
      <c r="Q41" s="48"/>
      <c r="R41" s="48"/>
      <c r="S41" s="155"/>
    </row>
    <row r="42" spans="1:32" ht="15" customHeight="1" thickBot="1" x14ac:dyDescent="0.3">
      <c r="A42" s="262" t="s">
        <v>111</v>
      </c>
      <c r="B42" s="263"/>
      <c r="C42" s="133">
        <f>C41*E35^0.5</f>
        <v>0</v>
      </c>
      <c r="D42" s="48"/>
      <c r="E42" s="54"/>
      <c r="F42" s="49"/>
      <c r="G42" s="9"/>
      <c r="H42" s="48"/>
      <c r="I42" s="92"/>
      <c r="J42" s="159"/>
      <c r="K42" s="152"/>
      <c r="L42" s="262" t="s">
        <v>111</v>
      </c>
      <c r="M42" s="263"/>
      <c r="N42" s="133">
        <f>N41*P35^0.5</f>
        <v>0</v>
      </c>
      <c r="O42" s="48"/>
      <c r="P42" s="54"/>
      <c r="Q42" s="49"/>
      <c r="R42" s="9"/>
      <c r="S42" s="155"/>
    </row>
    <row r="43" spans="1:32" ht="15" customHeight="1" thickBot="1" x14ac:dyDescent="0.3">
      <c r="A43" s="58"/>
      <c r="B43" s="48"/>
      <c r="C43" s="48"/>
      <c r="D43" s="48"/>
      <c r="E43" s="53"/>
      <c r="F43" s="48"/>
      <c r="G43" s="78"/>
      <c r="H43" s="48"/>
      <c r="I43" s="92"/>
      <c r="J43" s="159"/>
      <c r="K43" s="152"/>
      <c r="M43" s="48"/>
      <c r="N43" s="48"/>
      <c r="O43" s="48"/>
      <c r="P43" s="53"/>
      <c r="Q43" s="48"/>
      <c r="R43" s="78"/>
      <c r="S43" s="155"/>
    </row>
    <row r="44" spans="1:32" ht="15" customHeight="1" thickBot="1" x14ac:dyDescent="0.3">
      <c r="A44" s="237" t="s">
        <v>17</v>
      </c>
      <c r="B44" s="238"/>
      <c r="C44" s="239"/>
      <c r="D44" s="75"/>
      <c r="E44" s="68"/>
      <c r="F44" s="48"/>
      <c r="G44" s="78"/>
      <c r="H44" s="48"/>
      <c r="I44" s="92"/>
      <c r="J44" s="159"/>
      <c r="K44" s="152"/>
      <c r="L44" s="237" t="s">
        <v>17</v>
      </c>
      <c r="M44" s="238"/>
      <c r="N44" s="239"/>
      <c r="O44" s="75"/>
      <c r="P44" s="68"/>
      <c r="Q44" s="48"/>
      <c r="R44" s="78"/>
      <c r="S44" s="155"/>
    </row>
    <row r="45" spans="1:32" ht="15" customHeight="1" x14ac:dyDescent="0.25">
      <c r="A45" s="264" t="s">
        <v>121</v>
      </c>
      <c r="B45" s="265"/>
      <c r="C45" s="111"/>
      <c r="D45" s="48"/>
      <c r="E45" s="52"/>
      <c r="F45" s="48"/>
      <c r="G45" s="56"/>
      <c r="H45" s="57"/>
      <c r="I45" s="145"/>
      <c r="J45" s="159"/>
      <c r="K45" s="152"/>
      <c r="L45" s="264" t="s">
        <v>121</v>
      </c>
      <c r="M45" s="265"/>
      <c r="N45" s="111"/>
      <c r="O45" s="48"/>
      <c r="P45" s="52"/>
      <c r="Q45" s="48"/>
      <c r="R45" s="56"/>
      <c r="S45" s="145"/>
    </row>
    <row r="46" spans="1:32" ht="15" customHeight="1" x14ac:dyDescent="0.25">
      <c r="A46" s="235" t="s">
        <v>122</v>
      </c>
      <c r="B46" s="236"/>
      <c r="C46" s="112"/>
      <c r="D46" s="48"/>
      <c r="E46" s="52"/>
      <c r="F46" s="48"/>
      <c r="G46" s="78"/>
      <c r="H46" s="48"/>
      <c r="I46" s="92"/>
      <c r="J46" s="161"/>
      <c r="K46" s="154"/>
      <c r="L46" s="235" t="s">
        <v>122</v>
      </c>
      <c r="M46" s="236"/>
      <c r="N46" s="112"/>
      <c r="O46" s="48"/>
      <c r="P46" s="52"/>
      <c r="Q46" s="48"/>
      <c r="R46" s="78"/>
      <c r="S46" s="155"/>
    </row>
    <row r="47" spans="1:32" ht="15" customHeight="1" x14ac:dyDescent="0.25">
      <c r="A47" s="235" t="s">
        <v>118</v>
      </c>
      <c r="B47" s="236"/>
      <c r="C47" s="112"/>
      <c r="D47" s="48"/>
      <c r="E47" s="52"/>
      <c r="F47" s="48"/>
      <c r="G47" s="48"/>
      <c r="H47" s="48"/>
      <c r="I47" s="92"/>
      <c r="J47" s="159"/>
      <c r="K47" s="152"/>
      <c r="L47" s="235" t="s">
        <v>118</v>
      </c>
      <c r="M47" s="236"/>
      <c r="N47" s="112"/>
      <c r="O47" s="48"/>
      <c r="P47" s="52"/>
      <c r="Q47" s="48"/>
      <c r="R47" s="48"/>
      <c r="S47" s="155"/>
    </row>
    <row r="48" spans="1:32" ht="15" customHeight="1" x14ac:dyDescent="0.25">
      <c r="A48" s="235" t="s">
        <v>119</v>
      </c>
      <c r="B48" s="236"/>
      <c r="C48" s="112"/>
      <c r="D48" s="48"/>
      <c r="E48" s="52"/>
      <c r="F48" s="69"/>
      <c r="G48" s="48"/>
      <c r="H48" s="48"/>
      <c r="I48" s="92"/>
      <c r="J48" s="159"/>
      <c r="K48" s="152"/>
      <c r="L48" s="235" t="s">
        <v>119</v>
      </c>
      <c r="M48" s="236"/>
      <c r="N48" s="112"/>
      <c r="O48" s="48"/>
      <c r="P48" s="52"/>
      <c r="Q48" s="69"/>
      <c r="R48" s="48"/>
      <c r="S48" s="155"/>
    </row>
    <row r="49" spans="1:19" ht="15" customHeight="1" x14ac:dyDescent="0.25">
      <c r="A49" s="235" t="s">
        <v>15</v>
      </c>
      <c r="B49" s="236"/>
      <c r="C49" s="112"/>
      <c r="D49" s="48"/>
      <c r="E49" s="52"/>
      <c r="F49" s="48"/>
      <c r="G49" s="48"/>
      <c r="H49" s="48"/>
      <c r="I49" s="92"/>
      <c r="J49" s="159"/>
      <c r="K49" s="152"/>
      <c r="L49" s="235" t="s">
        <v>15</v>
      </c>
      <c r="M49" s="236"/>
      <c r="N49" s="112"/>
      <c r="O49" s="48"/>
      <c r="P49" s="52"/>
      <c r="Q49" s="48"/>
      <c r="R49" s="48"/>
      <c r="S49" s="155"/>
    </row>
    <row r="50" spans="1:19" ht="15" customHeight="1" x14ac:dyDescent="0.25">
      <c r="A50" s="235" t="s">
        <v>123</v>
      </c>
      <c r="B50" s="236"/>
      <c r="C50" s="215">
        <f>E36</f>
        <v>0</v>
      </c>
      <c r="D50" s="48"/>
      <c r="E50" s="52"/>
      <c r="F50" s="48"/>
      <c r="G50" s="48"/>
      <c r="H50" s="48"/>
      <c r="I50" s="92"/>
      <c r="J50" s="159"/>
      <c r="K50" s="152"/>
      <c r="L50" s="235" t="s">
        <v>123</v>
      </c>
      <c r="M50" s="236"/>
      <c r="N50" s="215">
        <f>P36</f>
        <v>0</v>
      </c>
      <c r="O50" s="48"/>
      <c r="P50" s="52"/>
      <c r="Q50" s="48"/>
      <c r="R50" s="48"/>
      <c r="S50" s="155"/>
    </row>
    <row r="51" spans="1:19" ht="15" customHeight="1" x14ac:dyDescent="0.25">
      <c r="A51" s="235" t="s">
        <v>124</v>
      </c>
      <c r="B51" s="236"/>
      <c r="C51" s="134">
        <f>C46*C45 + (0.5*C46*C46*C47) + (0.5*C46*C46*C48)</f>
        <v>0</v>
      </c>
      <c r="D51" s="48"/>
      <c r="E51" s="52"/>
      <c r="F51" s="48"/>
      <c r="G51" s="48"/>
      <c r="H51" s="48"/>
      <c r="I51" s="92"/>
      <c r="J51" s="159"/>
      <c r="K51" s="152"/>
      <c r="L51" s="235" t="s">
        <v>124</v>
      </c>
      <c r="M51" s="236"/>
      <c r="N51" s="134">
        <f>N46*N45 + (0.5*N46*N46*N47) + (0.5*N46*N46*N48)</f>
        <v>0</v>
      </c>
      <c r="O51" s="48"/>
      <c r="P51" s="52"/>
      <c r="Q51" s="48"/>
      <c r="R51" s="48"/>
      <c r="S51" s="155"/>
    </row>
    <row r="52" spans="1:19" ht="15" customHeight="1" x14ac:dyDescent="0.25">
      <c r="A52" s="235" t="s">
        <v>125</v>
      </c>
      <c r="B52" s="236"/>
      <c r="C52" s="135">
        <f>C45 + C46*((1+C47^2)^0.5+(1+C48^2)^0.5)</f>
        <v>0</v>
      </c>
      <c r="D52" s="48"/>
      <c r="E52" s="52"/>
      <c r="F52" s="48"/>
      <c r="G52" s="48"/>
      <c r="H52" s="48"/>
      <c r="I52" s="92"/>
      <c r="J52" s="159"/>
      <c r="K52" s="152"/>
      <c r="L52" s="235" t="s">
        <v>125</v>
      </c>
      <c r="M52" s="236"/>
      <c r="N52" s="135">
        <f>N45 + N46*((1+N47^2)^0.5+(1+N48^2)^0.5)</f>
        <v>0</v>
      </c>
      <c r="O52" s="48"/>
      <c r="P52" s="52"/>
      <c r="Q52" s="48"/>
      <c r="R52" s="48"/>
      <c r="S52" s="155"/>
    </row>
    <row r="53" spans="1:19" ht="15" customHeight="1" x14ac:dyDescent="0.25">
      <c r="A53" s="235" t="s">
        <v>18</v>
      </c>
      <c r="B53" s="236"/>
      <c r="C53" s="136" t="e">
        <f>C51/C52</f>
        <v>#DIV/0!</v>
      </c>
      <c r="D53" s="48"/>
      <c r="E53" s="52"/>
      <c r="F53" s="48"/>
      <c r="G53" s="48"/>
      <c r="H53" s="48"/>
      <c r="I53" s="92"/>
      <c r="J53" s="159"/>
      <c r="K53" s="152"/>
      <c r="L53" s="235" t="s">
        <v>18</v>
      </c>
      <c r="M53" s="236"/>
      <c r="N53" s="136" t="e">
        <f>N51/N52</f>
        <v>#DIV/0!</v>
      </c>
      <c r="O53" s="48"/>
      <c r="P53" s="52"/>
      <c r="Q53" s="48"/>
      <c r="R53" s="48"/>
      <c r="S53" s="155"/>
    </row>
    <row r="54" spans="1:19" ht="15" customHeight="1" thickBot="1" x14ac:dyDescent="0.3">
      <c r="A54" s="233" t="s">
        <v>16</v>
      </c>
      <c r="B54" s="234"/>
      <c r="C54" s="137" t="e">
        <f>(1.49*((C53)^(2/3))*((C50)^0.5))/(C49)</f>
        <v>#DIV/0!</v>
      </c>
      <c r="D54" s="48"/>
      <c r="E54" s="52"/>
      <c r="F54" s="48"/>
      <c r="G54" s="60"/>
      <c r="H54" s="48"/>
      <c r="I54" s="92"/>
      <c r="J54" s="159"/>
      <c r="K54" s="152"/>
      <c r="L54" s="233" t="s">
        <v>111</v>
      </c>
      <c r="M54" s="234"/>
      <c r="N54" s="137" t="e">
        <f>(1.49*((N53)^(2/3))*((N50)^0.5))/(N49)</f>
        <v>#DIV/0!</v>
      </c>
      <c r="O54" s="48"/>
      <c r="P54" s="52"/>
      <c r="Q54" s="48"/>
      <c r="R54" s="60"/>
      <c r="S54" s="155"/>
    </row>
    <row r="55" spans="1:19" ht="15" customHeight="1" thickBot="1" x14ac:dyDescent="0.3">
      <c r="A55" s="58"/>
      <c r="B55" s="48"/>
      <c r="C55" s="48"/>
      <c r="D55" s="48"/>
      <c r="E55" s="49"/>
      <c r="F55" s="74"/>
      <c r="G55" s="74"/>
      <c r="H55" s="48"/>
      <c r="I55" s="92"/>
      <c r="J55" s="159"/>
      <c r="K55" s="152"/>
      <c r="M55" s="48"/>
      <c r="N55" s="48"/>
      <c r="O55" s="48"/>
      <c r="P55" s="49"/>
      <c r="Q55" s="74"/>
      <c r="R55" s="74"/>
      <c r="S55" s="155"/>
    </row>
    <row r="56" spans="1:19" ht="15" customHeight="1" thickBot="1" x14ac:dyDescent="0.3">
      <c r="A56" s="227" t="s">
        <v>349</v>
      </c>
      <c r="B56" s="228"/>
      <c r="C56" s="229"/>
      <c r="D56" s="80"/>
      <c r="E56" s="49"/>
      <c r="F56" s="74"/>
      <c r="G56" s="74"/>
      <c r="H56" s="48"/>
      <c r="I56" s="92"/>
      <c r="J56" s="159"/>
      <c r="K56" s="152"/>
      <c r="L56" s="227" t="s">
        <v>349</v>
      </c>
      <c r="M56" s="228"/>
      <c r="N56" s="229"/>
      <c r="O56" s="80"/>
      <c r="P56" s="49"/>
      <c r="Q56" s="74"/>
      <c r="R56" s="74"/>
      <c r="S56" s="155"/>
    </row>
    <row r="57" spans="1:19" ht="15" customHeight="1" x14ac:dyDescent="0.35">
      <c r="A57" s="225" t="s">
        <v>127</v>
      </c>
      <c r="B57" s="226"/>
      <c r="C57" s="138" t="e">
        <f>SUM(F34:F36)</f>
        <v>#DIV/0!</v>
      </c>
      <c r="D57" s="78"/>
      <c r="E57" s="49"/>
      <c r="F57" s="74"/>
      <c r="G57" s="74"/>
      <c r="H57" s="48"/>
      <c r="I57" s="92"/>
      <c r="J57" s="159"/>
      <c r="K57" s="152"/>
      <c r="L57" s="225" t="s">
        <v>127</v>
      </c>
      <c r="M57" s="226"/>
      <c r="N57" s="138" t="e">
        <f>SUM(Q34:Q36)</f>
        <v>#DIV/0!</v>
      </c>
      <c r="O57" s="78"/>
      <c r="P57" s="49"/>
      <c r="Q57" s="74"/>
      <c r="R57" s="74"/>
      <c r="S57" s="155"/>
    </row>
    <row r="58" spans="1:19" ht="15" customHeight="1" x14ac:dyDescent="0.35">
      <c r="A58" s="223" t="s">
        <v>126</v>
      </c>
      <c r="B58" s="224"/>
      <c r="C58" s="135" t="e">
        <f>C57/60</f>
        <v>#DIV/0!</v>
      </c>
      <c r="D58" s="78"/>
      <c r="E58" s="49"/>
      <c r="F58" s="74"/>
      <c r="G58" s="74"/>
      <c r="H58" s="48"/>
      <c r="I58" s="92"/>
      <c r="J58" s="159"/>
      <c r="K58" s="152"/>
      <c r="L58" s="223" t="s">
        <v>126</v>
      </c>
      <c r="M58" s="224"/>
      <c r="N58" s="135" t="e">
        <f>N57/60</f>
        <v>#DIV/0!</v>
      </c>
      <c r="O58" s="78"/>
      <c r="P58" s="49"/>
      <c r="Q58" s="74"/>
      <c r="R58" s="74"/>
      <c r="S58" s="155"/>
    </row>
    <row r="59" spans="1:19" ht="15" customHeight="1" x14ac:dyDescent="0.35">
      <c r="A59" s="256" t="s">
        <v>19</v>
      </c>
      <c r="B59" s="257"/>
      <c r="C59" s="136" t="e">
        <f>0.2*(1000/G30-10)</f>
        <v>#DIV/0!</v>
      </c>
      <c r="D59" s="78"/>
      <c r="E59" s="49"/>
      <c r="F59" s="74"/>
      <c r="G59" s="74"/>
      <c r="H59" s="48"/>
      <c r="I59" s="92"/>
      <c r="J59" s="159"/>
      <c r="K59" s="152"/>
      <c r="L59" s="256" t="s">
        <v>19</v>
      </c>
      <c r="M59" s="257"/>
      <c r="N59" s="136" t="e">
        <f>0.2*(1000/R30-10)</f>
        <v>#DIV/0!</v>
      </c>
      <c r="O59" s="78"/>
      <c r="P59" s="49"/>
      <c r="Q59" s="74"/>
      <c r="R59" s="74"/>
      <c r="S59" s="155"/>
    </row>
    <row r="60" spans="1:19" ht="15" customHeight="1" x14ac:dyDescent="0.35">
      <c r="A60" s="256" t="s">
        <v>20</v>
      </c>
      <c r="B60" s="257"/>
      <c r="C60" s="135" t="e">
        <f>C59/C9</f>
        <v>#DIV/0!</v>
      </c>
      <c r="D60" s="78"/>
      <c r="E60" s="49"/>
      <c r="F60" s="74"/>
      <c r="G60" s="74"/>
      <c r="H60" s="48"/>
      <c r="I60" s="92"/>
      <c r="J60" s="159"/>
      <c r="K60" s="152"/>
      <c r="L60" s="256" t="s">
        <v>20</v>
      </c>
      <c r="M60" s="257"/>
      <c r="N60" s="135" t="e">
        <f>N59/C9</f>
        <v>#DIV/0!</v>
      </c>
      <c r="O60" s="78"/>
      <c r="P60" s="49"/>
      <c r="Q60" s="74"/>
      <c r="R60" s="74"/>
      <c r="S60" s="155"/>
    </row>
    <row r="61" spans="1:19" ht="15" customHeight="1" x14ac:dyDescent="0.35">
      <c r="A61" s="256" t="s">
        <v>21</v>
      </c>
      <c r="B61" s="257"/>
      <c r="C61" s="112"/>
      <c r="D61" s="78" t="s">
        <v>32</v>
      </c>
      <c r="E61" s="49"/>
      <c r="F61" s="74"/>
      <c r="G61" s="74"/>
      <c r="H61" s="48"/>
      <c r="I61" s="92"/>
      <c r="J61" s="159"/>
      <c r="K61" s="152"/>
      <c r="L61" s="256" t="s">
        <v>21</v>
      </c>
      <c r="M61" s="257"/>
      <c r="N61" s="112"/>
      <c r="O61" s="78" t="s">
        <v>32</v>
      </c>
      <c r="P61" s="49"/>
      <c r="Q61" s="74"/>
      <c r="R61" s="74"/>
      <c r="S61" s="155"/>
    </row>
    <row r="62" spans="1:19" ht="15" customHeight="1" x14ac:dyDescent="0.25">
      <c r="A62" s="256" t="s">
        <v>22</v>
      </c>
      <c r="B62" s="257"/>
      <c r="C62" s="112"/>
      <c r="D62" s="78" t="s">
        <v>23</v>
      </c>
      <c r="E62" s="49"/>
      <c r="F62" s="74"/>
      <c r="G62" s="74"/>
      <c r="H62" s="48"/>
      <c r="I62" s="92"/>
      <c r="J62" s="159"/>
      <c r="K62" s="152"/>
      <c r="L62" s="256" t="s">
        <v>22</v>
      </c>
      <c r="M62" s="257"/>
      <c r="N62" s="112"/>
      <c r="O62" s="78" t="s">
        <v>23</v>
      </c>
      <c r="P62" s="49"/>
      <c r="Q62" s="74"/>
      <c r="R62" s="74"/>
      <c r="S62" s="155"/>
    </row>
    <row r="63" spans="1:19" ht="15" customHeight="1" thickBot="1" x14ac:dyDescent="0.4">
      <c r="A63" s="254" t="s">
        <v>128</v>
      </c>
      <c r="B63" s="255"/>
      <c r="C63" s="137" t="e">
        <f>C61*(C28*43560/(5280*5280))*G28*C62</f>
        <v>#DIV/0!</v>
      </c>
      <c r="D63" s="146"/>
      <c r="E63" s="47"/>
      <c r="F63" s="147"/>
      <c r="G63" s="147"/>
      <c r="H63" s="64"/>
      <c r="I63" s="148"/>
      <c r="J63" s="162"/>
      <c r="K63" s="156"/>
      <c r="L63" s="254" t="s">
        <v>128</v>
      </c>
      <c r="M63" s="255"/>
      <c r="N63" s="137" t="e">
        <f>N61*(N28*43560/(5280*5280))*R28*N62</f>
        <v>#DIV/0!</v>
      </c>
      <c r="O63" s="146"/>
      <c r="P63" s="47"/>
      <c r="Q63" s="147"/>
      <c r="R63" s="147"/>
      <c r="S63" s="157"/>
    </row>
    <row r="64" spans="1:19" ht="15" customHeight="1" x14ac:dyDescent="0.25">
      <c r="A64" s="62"/>
      <c r="B64" s="62"/>
      <c r="C64" s="240"/>
      <c r="D64" s="240"/>
      <c r="E64" s="240"/>
      <c r="F64" s="79"/>
      <c r="G64" s="78"/>
      <c r="H64" s="78"/>
      <c r="I64" s="72"/>
      <c r="J64" s="53"/>
      <c r="K64" s="53"/>
    </row>
    <row r="65" spans="1:32" x14ac:dyDescent="0.25">
      <c r="A65" s="62"/>
      <c r="B65" s="62"/>
      <c r="C65" s="240"/>
      <c r="D65" s="240"/>
      <c r="E65" s="240"/>
      <c r="F65" s="79"/>
      <c r="G65" s="78"/>
      <c r="H65" s="78"/>
      <c r="I65" s="72"/>
      <c r="J65" s="53"/>
      <c r="K65" s="53"/>
    </row>
    <row r="66" spans="1:32" x14ac:dyDescent="0.25">
      <c r="A66" s="79"/>
      <c r="B66" s="79"/>
      <c r="C66" s="241"/>
      <c r="D66" s="241"/>
      <c r="E66" s="241"/>
      <c r="F66" s="79"/>
      <c r="G66" s="78"/>
      <c r="H66" s="78"/>
      <c r="I66" s="72"/>
      <c r="J66" s="78"/>
      <c r="K66" s="72"/>
      <c r="AF66" s="6" t="s">
        <v>30</v>
      </c>
    </row>
    <row r="67" spans="1:32" x14ac:dyDescent="0.25">
      <c r="A67" s="48"/>
      <c r="B67" s="48"/>
      <c r="C67" s="48"/>
      <c r="D67" s="48"/>
      <c r="E67" s="49"/>
      <c r="F67" s="48"/>
      <c r="G67" s="48"/>
      <c r="H67" s="48"/>
      <c r="I67" s="53"/>
      <c r="J67" s="48"/>
      <c r="K67" s="53"/>
    </row>
    <row r="68" spans="1:32" x14ac:dyDescent="0.25">
      <c r="A68" s="48"/>
      <c r="B68" s="48"/>
      <c r="C68" s="48"/>
      <c r="D68" s="48"/>
      <c r="E68" s="49"/>
      <c r="F68" s="48"/>
      <c r="G68" s="48"/>
      <c r="H68" s="48"/>
      <c r="I68" s="53"/>
      <c r="J68" s="48"/>
      <c r="K68" s="53"/>
    </row>
    <row r="69" spans="1:32" x14ac:dyDescent="0.25">
      <c r="A69" s="48"/>
      <c r="B69" s="48"/>
      <c r="C69" s="48"/>
      <c r="D69" s="48"/>
      <c r="E69" s="49"/>
      <c r="F69" s="48"/>
      <c r="G69" s="48"/>
      <c r="H69" s="48"/>
      <c r="I69" s="53"/>
      <c r="J69" s="48"/>
      <c r="K69" s="53"/>
    </row>
    <row r="70" spans="1:32" x14ac:dyDescent="0.25">
      <c r="A70" s="48"/>
      <c r="B70" s="48"/>
      <c r="C70" s="48"/>
      <c r="D70" s="48"/>
      <c r="E70" s="49"/>
      <c r="F70" s="48"/>
      <c r="G70" s="48"/>
      <c r="H70" s="48"/>
      <c r="I70" s="53"/>
      <c r="J70" s="48"/>
      <c r="K70" s="53"/>
    </row>
    <row r="71" spans="1:32" x14ac:dyDescent="0.25">
      <c r="A71" s="48"/>
      <c r="B71" s="48"/>
      <c r="C71" s="48"/>
      <c r="D71" s="48"/>
      <c r="E71" s="49"/>
      <c r="F71" s="48"/>
      <c r="G71" s="48"/>
      <c r="H71" s="48"/>
      <c r="I71" s="53"/>
      <c r="J71" s="48"/>
      <c r="K71" s="53"/>
    </row>
    <row r="72" spans="1:32" x14ac:dyDescent="0.25">
      <c r="A72" s="48"/>
      <c r="B72" s="48"/>
      <c r="C72" s="48"/>
      <c r="D72" s="48"/>
      <c r="E72" s="49"/>
      <c r="F72" s="48"/>
      <c r="G72" s="48"/>
      <c r="H72" s="48"/>
      <c r="I72" s="53"/>
      <c r="J72" s="48"/>
      <c r="K72" s="53"/>
    </row>
    <row r="73" spans="1:32" x14ac:dyDescent="0.25">
      <c r="A73" s="48"/>
      <c r="B73" s="48"/>
      <c r="C73" s="48"/>
      <c r="D73" s="48"/>
      <c r="E73" s="49"/>
      <c r="F73" s="48"/>
      <c r="G73" s="48"/>
      <c r="H73" s="48"/>
      <c r="I73" s="53"/>
      <c r="J73" s="48"/>
      <c r="K73" s="53"/>
    </row>
    <row r="74" spans="1:32" x14ac:dyDescent="0.25">
      <c r="A74" s="48"/>
      <c r="B74" s="48"/>
      <c r="C74" s="48"/>
      <c r="D74" s="48"/>
      <c r="E74" s="49"/>
      <c r="F74" s="48"/>
      <c r="G74" s="48"/>
      <c r="H74" s="48"/>
      <c r="I74" s="53"/>
      <c r="J74" s="48"/>
      <c r="K74" s="53"/>
    </row>
    <row r="75" spans="1:32" x14ac:dyDescent="0.25">
      <c r="A75" s="48"/>
      <c r="B75" s="48"/>
      <c r="C75" s="48"/>
      <c r="D75" s="48"/>
      <c r="E75" s="49"/>
      <c r="F75" s="48"/>
      <c r="G75" s="48"/>
      <c r="H75" s="48"/>
      <c r="I75" s="53"/>
      <c r="J75" s="48"/>
      <c r="K75" s="53"/>
    </row>
    <row r="76" spans="1:32" x14ac:dyDescent="0.25">
      <c r="A76" s="48"/>
      <c r="B76" s="48"/>
      <c r="C76" s="48"/>
      <c r="D76" s="48"/>
      <c r="E76" s="49"/>
      <c r="F76" s="48"/>
      <c r="G76" s="48"/>
      <c r="H76" s="48"/>
      <c r="I76" s="53"/>
      <c r="J76" s="48"/>
      <c r="K76" s="53"/>
    </row>
    <row r="77" spans="1:32" x14ac:dyDescent="0.25">
      <c r="A77" s="48"/>
      <c r="B77" s="48"/>
      <c r="C77" s="48"/>
      <c r="D77" s="48"/>
      <c r="E77" s="49"/>
      <c r="F77" s="48"/>
      <c r="G77" s="48"/>
      <c r="H77" s="48"/>
      <c r="I77" s="53"/>
      <c r="J77" s="48"/>
      <c r="K77" s="53"/>
    </row>
    <row r="78" spans="1:32" x14ac:dyDescent="0.25">
      <c r="A78" s="48"/>
      <c r="B78" s="48"/>
      <c r="C78" s="48"/>
      <c r="D78" s="48"/>
      <c r="E78" s="49"/>
      <c r="F78" s="48"/>
      <c r="G78" s="48"/>
      <c r="H78" s="48"/>
      <c r="I78" s="53"/>
      <c r="J78" s="48"/>
      <c r="K78" s="53"/>
    </row>
    <row r="79" spans="1:32" x14ac:dyDescent="0.25">
      <c r="A79" s="48"/>
      <c r="B79" s="48"/>
      <c r="C79" s="48"/>
      <c r="D79" s="48"/>
      <c r="E79" s="49"/>
      <c r="F79" s="48"/>
      <c r="G79" s="48"/>
      <c r="H79" s="48"/>
      <c r="I79" s="53"/>
      <c r="J79" s="48"/>
      <c r="K79" s="53"/>
    </row>
    <row r="80" spans="1:32" x14ac:dyDescent="0.25">
      <c r="A80" s="48"/>
      <c r="B80" s="48"/>
      <c r="C80" s="48"/>
      <c r="D80" s="48"/>
      <c r="E80" s="49"/>
      <c r="F80" s="48"/>
      <c r="G80" s="48"/>
      <c r="H80" s="48"/>
      <c r="I80" s="53"/>
      <c r="J80" s="48"/>
      <c r="K80" s="53"/>
    </row>
    <row r="81" spans="1:11" x14ac:dyDescent="0.25">
      <c r="A81" s="48"/>
      <c r="B81" s="48"/>
      <c r="C81" s="48"/>
      <c r="D81" s="48"/>
      <c r="E81" s="49"/>
      <c r="F81" s="48"/>
      <c r="G81" s="48"/>
      <c r="H81" s="48"/>
      <c r="I81" s="53"/>
      <c r="J81" s="48"/>
      <c r="K81" s="53"/>
    </row>
    <row r="82" spans="1:11" x14ac:dyDescent="0.25">
      <c r="A82" s="48"/>
      <c r="B82" s="48"/>
      <c r="C82" s="48"/>
      <c r="D82" s="48"/>
      <c r="E82" s="49"/>
      <c r="F82" s="48"/>
      <c r="G82" s="48"/>
      <c r="H82" s="48"/>
      <c r="I82" s="53"/>
      <c r="J82" s="48"/>
      <c r="K82" s="53"/>
    </row>
    <row r="83" spans="1:11" x14ac:dyDescent="0.25">
      <c r="A83" s="48"/>
      <c r="B83" s="48"/>
      <c r="C83" s="48"/>
      <c r="D83" s="48"/>
      <c r="E83" s="49"/>
      <c r="F83" s="48"/>
      <c r="G83" s="48"/>
      <c r="H83" s="48"/>
      <c r="I83" s="53"/>
      <c r="J83" s="48"/>
      <c r="K83" s="53"/>
    </row>
    <row r="84" spans="1:11" x14ac:dyDescent="0.25">
      <c r="A84" s="48"/>
      <c r="B84" s="48"/>
      <c r="C84" s="48"/>
      <c r="D84" s="48"/>
      <c r="E84" s="49"/>
      <c r="F84" s="48"/>
      <c r="G84" s="48"/>
      <c r="H84" s="48"/>
      <c r="I84" s="53"/>
      <c r="J84" s="48"/>
      <c r="K84" s="53"/>
    </row>
    <row r="85" spans="1:11" x14ac:dyDescent="0.25">
      <c r="A85" s="48"/>
      <c r="B85" s="48"/>
      <c r="C85" s="48"/>
      <c r="D85" s="48"/>
      <c r="E85" s="49"/>
      <c r="F85" s="48"/>
      <c r="G85" s="48"/>
      <c r="H85" s="48"/>
      <c r="I85" s="53"/>
      <c r="J85" s="48"/>
      <c r="K85" s="53"/>
    </row>
    <row r="86" spans="1:11" x14ac:dyDescent="0.25">
      <c r="A86" s="48"/>
      <c r="B86" s="48"/>
      <c r="C86" s="48"/>
      <c r="D86" s="48"/>
      <c r="E86" s="49"/>
      <c r="F86" s="48"/>
      <c r="G86" s="48"/>
      <c r="H86" s="48"/>
      <c r="I86" s="53"/>
      <c r="J86" s="48"/>
      <c r="K86" s="53"/>
    </row>
    <row r="87" spans="1:11" x14ac:dyDescent="0.25">
      <c r="A87" s="48"/>
      <c r="B87" s="48"/>
      <c r="C87" s="48"/>
      <c r="D87" s="48"/>
      <c r="E87" s="49"/>
      <c r="F87" s="48"/>
      <c r="G87" s="48"/>
      <c r="H87" s="48"/>
      <c r="I87" s="53"/>
      <c r="J87" s="48"/>
      <c r="K87" s="53"/>
    </row>
    <row r="88" spans="1:11" x14ac:dyDescent="0.25">
      <c r="A88" s="48"/>
      <c r="B88" s="48"/>
      <c r="C88" s="48"/>
      <c r="D88" s="48"/>
      <c r="E88" s="49"/>
      <c r="F88" s="48"/>
      <c r="G88" s="48"/>
      <c r="H88" s="48"/>
      <c r="I88" s="53"/>
      <c r="J88" s="48"/>
      <c r="K88" s="53"/>
    </row>
    <row r="89" spans="1:11" x14ac:dyDescent="0.25">
      <c r="A89" s="48"/>
      <c r="B89" s="48"/>
      <c r="C89" s="48"/>
      <c r="D89" s="48"/>
      <c r="E89" s="49"/>
      <c r="F89" s="48"/>
      <c r="G89" s="48"/>
      <c r="H89" s="48"/>
      <c r="I89" s="53"/>
      <c r="J89" s="48"/>
      <c r="K89" s="53"/>
    </row>
    <row r="90" spans="1:11" x14ac:dyDescent="0.25">
      <c r="A90" s="48"/>
      <c r="B90" s="48"/>
      <c r="C90" s="48"/>
      <c r="D90" s="48"/>
      <c r="E90" s="49"/>
      <c r="F90" s="48"/>
      <c r="G90" s="48"/>
      <c r="H90" s="48"/>
      <c r="I90" s="53"/>
      <c r="J90" s="48"/>
      <c r="K90" s="53"/>
    </row>
    <row r="91" spans="1:11" x14ac:dyDescent="0.25">
      <c r="A91" s="48"/>
      <c r="B91" s="48"/>
      <c r="C91" s="48"/>
      <c r="D91" s="48"/>
      <c r="E91" s="49"/>
      <c r="F91" s="48"/>
      <c r="G91" s="48"/>
      <c r="H91" s="48"/>
      <c r="I91" s="53"/>
      <c r="J91" s="48"/>
      <c r="K91" s="53"/>
    </row>
    <row r="92" spans="1:11" x14ac:dyDescent="0.25">
      <c r="A92" s="48"/>
      <c r="B92" s="48"/>
      <c r="C92" s="48"/>
      <c r="D92" s="48"/>
      <c r="E92" s="49"/>
      <c r="F92" s="48"/>
      <c r="G92" s="48"/>
      <c r="H92" s="48"/>
      <c r="I92" s="53"/>
      <c r="J92" s="48"/>
      <c r="K92" s="53"/>
    </row>
    <row r="93" spans="1:11" x14ac:dyDescent="0.25">
      <c r="A93" s="48"/>
      <c r="B93" s="48"/>
      <c r="C93" s="48"/>
      <c r="D93" s="48"/>
      <c r="E93" s="49"/>
      <c r="F93" s="48"/>
      <c r="G93" s="48"/>
      <c r="H93" s="48"/>
      <c r="I93" s="53"/>
      <c r="J93" s="48"/>
      <c r="K93" s="53"/>
    </row>
    <row r="94" spans="1:11" x14ac:dyDescent="0.25">
      <c r="A94" s="48"/>
      <c r="B94" s="48"/>
      <c r="C94" s="48"/>
      <c r="D94" s="48"/>
      <c r="E94" s="49"/>
      <c r="F94" s="48"/>
      <c r="G94" s="48"/>
      <c r="H94" s="48"/>
      <c r="I94" s="53"/>
      <c r="J94" s="48"/>
      <c r="K94" s="53"/>
    </row>
    <row r="95" spans="1:11" x14ac:dyDescent="0.25">
      <c r="A95" s="48"/>
      <c r="B95" s="48"/>
      <c r="C95" s="48"/>
      <c r="D95" s="48"/>
      <c r="E95" s="49"/>
      <c r="F95" s="48"/>
      <c r="G95" s="48"/>
      <c r="H95" s="48"/>
      <c r="I95" s="53"/>
      <c r="J95" s="48"/>
      <c r="K95" s="53"/>
    </row>
    <row r="96" spans="1:11" x14ac:dyDescent="0.25">
      <c r="A96" s="48"/>
      <c r="B96" s="48"/>
      <c r="C96" s="48"/>
      <c r="D96" s="48"/>
      <c r="E96" s="49"/>
      <c r="F96" s="48"/>
      <c r="G96" s="48"/>
      <c r="H96" s="48"/>
      <c r="I96" s="53"/>
      <c r="J96" s="48"/>
      <c r="K96" s="53"/>
    </row>
    <row r="97" spans="1:11" x14ac:dyDescent="0.25">
      <c r="A97" s="48"/>
      <c r="B97" s="48"/>
      <c r="C97" s="48"/>
      <c r="D97" s="48"/>
      <c r="E97" s="49"/>
      <c r="F97" s="48"/>
      <c r="G97" s="48"/>
      <c r="H97" s="48"/>
      <c r="I97" s="53"/>
      <c r="J97" s="48"/>
      <c r="K97" s="53"/>
    </row>
    <row r="98" spans="1:11" x14ac:dyDescent="0.25">
      <c r="A98" s="48"/>
      <c r="B98" s="48"/>
      <c r="C98" s="48"/>
      <c r="D98" s="48"/>
      <c r="E98" s="49"/>
      <c r="F98" s="48"/>
      <c r="G98" s="48"/>
      <c r="H98" s="48"/>
      <c r="I98" s="53"/>
      <c r="J98" s="48"/>
      <c r="K98" s="53"/>
    </row>
    <row r="99" spans="1:11" x14ac:dyDescent="0.25">
      <c r="A99" s="48"/>
      <c r="B99" s="48"/>
      <c r="C99" s="48"/>
      <c r="D99" s="48"/>
      <c r="E99" s="49"/>
      <c r="F99" s="48"/>
      <c r="G99" s="48"/>
      <c r="H99" s="48"/>
      <c r="I99" s="53"/>
      <c r="J99" s="48"/>
      <c r="K99" s="53"/>
    </row>
    <row r="100" spans="1:11" x14ac:dyDescent="0.25">
      <c r="A100" s="48"/>
      <c r="B100" s="48"/>
      <c r="C100" s="48"/>
      <c r="D100" s="48"/>
      <c r="E100" s="49"/>
      <c r="F100" s="48"/>
      <c r="G100" s="48"/>
      <c r="H100" s="48"/>
      <c r="I100" s="53"/>
      <c r="J100" s="48"/>
      <c r="K100" s="53"/>
    </row>
    <row r="101" spans="1:11" x14ac:dyDescent="0.25">
      <c r="A101" s="48"/>
      <c r="B101" s="48"/>
      <c r="C101" s="48"/>
      <c r="D101" s="48"/>
      <c r="E101" s="49"/>
      <c r="F101" s="48"/>
      <c r="G101" s="48"/>
      <c r="H101" s="48"/>
      <c r="I101" s="53"/>
      <c r="J101" s="48"/>
      <c r="K101" s="53"/>
    </row>
    <row r="102" spans="1:11" x14ac:dyDescent="0.25">
      <c r="A102" s="48"/>
      <c r="B102" s="48"/>
      <c r="C102" s="48"/>
      <c r="D102" s="48"/>
      <c r="E102" s="49"/>
      <c r="F102" s="48"/>
      <c r="G102" s="48"/>
      <c r="H102" s="48"/>
      <c r="I102" s="53"/>
      <c r="J102" s="48"/>
      <c r="K102" s="53"/>
    </row>
    <row r="103" spans="1:11" x14ac:dyDescent="0.25">
      <c r="A103" s="48"/>
      <c r="B103" s="48"/>
      <c r="C103" s="48"/>
      <c r="D103" s="48"/>
      <c r="E103" s="49"/>
      <c r="F103" s="48"/>
      <c r="G103" s="48"/>
      <c r="H103" s="48"/>
      <c r="I103" s="53"/>
      <c r="J103" s="48"/>
      <c r="K103" s="53"/>
    </row>
    <row r="104" spans="1:11" x14ac:dyDescent="0.25">
      <c r="A104" s="48"/>
      <c r="B104" s="48"/>
      <c r="C104" s="48"/>
      <c r="D104" s="48"/>
      <c r="E104" s="49"/>
      <c r="F104" s="48"/>
      <c r="G104" s="48"/>
      <c r="H104" s="48"/>
      <c r="I104" s="53"/>
      <c r="J104" s="48"/>
      <c r="K104" s="53"/>
    </row>
    <row r="105" spans="1:11" x14ac:dyDescent="0.25">
      <c r="A105" s="48"/>
      <c r="B105" s="48"/>
      <c r="C105" s="48"/>
      <c r="D105" s="48"/>
      <c r="E105" s="49"/>
      <c r="F105" s="48"/>
      <c r="G105" s="48"/>
      <c r="H105" s="48"/>
      <c r="I105" s="53"/>
      <c r="J105" s="48"/>
      <c r="K105" s="53"/>
    </row>
    <row r="106" spans="1:11" x14ac:dyDescent="0.25">
      <c r="A106" s="48"/>
      <c r="B106" s="48"/>
      <c r="C106" s="48"/>
      <c r="D106" s="48"/>
      <c r="E106" s="49"/>
      <c r="F106" s="48"/>
      <c r="G106" s="48"/>
      <c r="H106" s="48"/>
      <c r="I106" s="53"/>
      <c r="J106" s="48"/>
      <c r="K106" s="53"/>
    </row>
    <row r="107" spans="1:11" x14ac:dyDescent="0.25">
      <c r="A107" s="48"/>
      <c r="B107" s="48"/>
      <c r="C107" s="48"/>
      <c r="D107" s="48"/>
      <c r="E107" s="49"/>
      <c r="F107" s="48"/>
      <c r="G107" s="48"/>
      <c r="H107" s="48"/>
      <c r="I107" s="53"/>
      <c r="J107" s="48"/>
      <c r="K107" s="53"/>
    </row>
    <row r="108" spans="1:11" x14ac:dyDescent="0.25">
      <c r="A108" s="48"/>
      <c r="B108" s="48"/>
      <c r="C108" s="48"/>
      <c r="D108" s="48"/>
      <c r="E108" s="49"/>
      <c r="F108" s="48"/>
      <c r="G108" s="48"/>
      <c r="H108" s="48"/>
      <c r="I108" s="53"/>
      <c r="J108" s="48"/>
      <c r="K108" s="53"/>
    </row>
    <row r="109" spans="1:11" x14ac:dyDescent="0.25">
      <c r="A109" s="48"/>
      <c r="B109" s="48"/>
      <c r="C109" s="48"/>
      <c r="D109" s="48"/>
      <c r="E109" s="49"/>
      <c r="F109" s="48"/>
      <c r="G109" s="48"/>
      <c r="H109" s="48"/>
      <c r="I109" s="53"/>
      <c r="J109" s="48"/>
      <c r="K109" s="53"/>
    </row>
    <row r="110" spans="1:11" x14ac:dyDescent="0.25">
      <c r="A110" s="48"/>
      <c r="B110" s="48"/>
      <c r="C110" s="48"/>
      <c r="D110" s="48"/>
      <c r="E110" s="49"/>
      <c r="F110" s="48"/>
      <c r="G110" s="48"/>
      <c r="H110" s="48"/>
      <c r="I110" s="53"/>
      <c r="J110" s="48"/>
      <c r="K110" s="53"/>
    </row>
    <row r="111" spans="1:11" x14ac:dyDescent="0.25">
      <c r="A111" s="48"/>
      <c r="B111" s="48"/>
      <c r="C111" s="48"/>
      <c r="D111" s="48"/>
      <c r="E111" s="49"/>
      <c r="F111" s="48"/>
      <c r="G111" s="48"/>
      <c r="H111" s="48"/>
      <c r="I111" s="53"/>
      <c r="J111" s="48"/>
      <c r="K111" s="53"/>
    </row>
    <row r="112" spans="1:11" x14ac:dyDescent="0.25">
      <c r="A112" s="48"/>
      <c r="B112" s="48"/>
      <c r="C112" s="48"/>
      <c r="D112" s="48"/>
      <c r="E112" s="49"/>
      <c r="F112" s="48"/>
      <c r="G112" s="48"/>
      <c r="H112" s="48"/>
      <c r="I112" s="53"/>
      <c r="J112" s="48"/>
      <c r="K112" s="53"/>
    </row>
    <row r="113" spans="1:11" x14ac:dyDescent="0.25">
      <c r="A113" s="48"/>
      <c r="B113" s="48"/>
      <c r="C113" s="48"/>
      <c r="D113" s="48"/>
      <c r="E113" s="49"/>
      <c r="F113" s="48"/>
      <c r="G113" s="48"/>
      <c r="H113" s="48"/>
      <c r="I113" s="53"/>
      <c r="J113" s="48"/>
      <c r="K113" s="53"/>
    </row>
    <row r="114" spans="1:11" x14ac:dyDescent="0.25">
      <c r="A114" s="48"/>
      <c r="B114" s="48"/>
      <c r="C114" s="48"/>
      <c r="D114" s="48"/>
      <c r="E114" s="49"/>
      <c r="F114" s="48"/>
      <c r="G114" s="48"/>
      <c r="H114" s="48"/>
      <c r="I114" s="53"/>
      <c r="J114" s="48"/>
      <c r="K114" s="53"/>
    </row>
    <row r="115" spans="1:11" x14ac:dyDescent="0.25">
      <c r="A115" s="48"/>
      <c r="B115" s="48"/>
      <c r="C115" s="48"/>
      <c r="D115" s="48"/>
      <c r="E115" s="49"/>
      <c r="F115" s="48"/>
      <c r="G115" s="48"/>
      <c r="H115" s="48"/>
      <c r="I115" s="53"/>
      <c r="J115" s="48"/>
      <c r="K115" s="53"/>
    </row>
    <row r="116" spans="1:11" x14ac:dyDescent="0.25">
      <c r="A116" s="48"/>
      <c r="B116" s="48"/>
      <c r="C116" s="48"/>
      <c r="D116" s="48"/>
      <c r="E116" s="49"/>
      <c r="F116" s="48"/>
      <c r="G116" s="48"/>
      <c r="H116" s="48"/>
      <c r="I116" s="53"/>
      <c r="J116" s="48"/>
      <c r="K116" s="53"/>
    </row>
    <row r="117" spans="1:11" x14ac:dyDescent="0.25">
      <c r="A117" s="48"/>
      <c r="B117" s="48"/>
      <c r="C117" s="48"/>
      <c r="D117" s="48"/>
      <c r="E117" s="49"/>
      <c r="F117" s="48"/>
      <c r="G117" s="48"/>
      <c r="H117" s="48"/>
      <c r="I117" s="53"/>
      <c r="J117" s="48"/>
      <c r="K117" s="53"/>
    </row>
    <row r="118" spans="1:11" x14ac:dyDescent="0.25">
      <c r="A118" s="48"/>
      <c r="B118" s="48"/>
      <c r="C118" s="48"/>
      <c r="D118" s="48"/>
      <c r="E118" s="49"/>
      <c r="F118" s="48"/>
      <c r="G118" s="48"/>
      <c r="H118" s="48"/>
      <c r="I118" s="53"/>
      <c r="J118" s="48"/>
      <c r="K118" s="53"/>
    </row>
    <row r="119" spans="1:11" x14ac:dyDescent="0.25">
      <c r="A119" s="48"/>
      <c r="B119" s="48"/>
      <c r="C119" s="48"/>
      <c r="D119" s="48"/>
      <c r="E119" s="49"/>
      <c r="F119" s="48"/>
      <c r="G119" s="48"/>
      <c r="H119" s="48"/>
      <c r="I119" s="53"/>
      <c r="J119" s="48"/>
      <c r="K119" s="53"/>
    </row>
  </sheetData>
  <sheetProtection insertRows="0"/>
  <mergeCells count="94">
    <mergeCell ref="L8:O8"/>
    <mergeCell ref="P8:S8"/>
    <mergeCell ref="C1:G1"/>
    <mergeCell ref="C2:G2"/>
    <mergeCell ref="C5:D5"/>
    <mergeCell ref="C6:D6"/>
    <mergeCell ref="L7:S7"/>
    <mergeCell ref="C3:H3"/>
    <mergeCell ref="A12:H12"/>
    <mergeCell ref="A14:H14"/>
    <mergeCell ref="L14:S14"/>
    <mergeCell ref="B15:E15"/>
    <mergeCell ref="M15:P15"/>
    <mergeCell ref="B17:E17"/>
    <mergeCell ref="M17:P17"/>
    <mergeCell ref="B18:E18"/>
    <mergeCell ref="M18:P18"/>
    <mergeCell ref="B19:E19"/>
    <mergeCell ref="M19:P19"/>
    <mergeCell ref="B20:E20"/>
    <mergeCell ref="M20:P20"/>
    <mergeCell ref="B21:E21"/>
    <mergeCell ref="M21:P21"/>
    <mergeCell ref="B22:E22"/>
    <mergeCell ref="M22:P22"/>
    <mergeCell ref="B23:E23"/>
    <mergeCell ref="M23:P23"/>
    <mergeCell ref="B24:E24"/>
    <mergeCell ref="M24:P24"/>
    <mergeCell ref="B25:E25"/>
    <mergeCell ref="M25:P25"/>
    <mergeCell ref="B26:E26"/>
    <mergeCell ref="M26:P26"/>
    <mergeCell ref="A32:F32"/>
    <mergeCell ref="L32:Q32"/>
    <mergeCell ref="B33:C33"/>
    <mergeCell ref="M33:N33"/>
    <mergeCell ref="B34:C34"/>
    <mergeCell ref="M34:N34"/>
    <mergeCell ref="B35:C35"/>
    <mergeCell ref="M35:N35"/>
    <mergeCell ref="B36:C36"/>
    <mergeCell ref="M36:N36"/>
    <mergeCell ref="A38:C38"/>
    <mergeCell ref="L38:N38"/>
    <mergeCell ref="A39:B39"/>
    <mergeCell ref="L39:M39"/>
    <mergeCell ref="A40:B40"/>
    <mergeCell ref="L40:M40"/>
    <mergeCell ref="A42:B42"/>
    <mergeCell ref="L42:M42"/>
    <mergeCell ref="A44:C44"/>
    <mergeCell ref="L44:N44"/>
    <mergeCell ref="A45:B45"/>
    <mergeCell ref="L45:M45"/>
    <mergeCell ref="A46:B46"/>
    <mergeCell ref="L46:M46"/>
    <mergeCell ref="A47:B47"/>
    <mergeCell ref="L47:M47"/>
    <mergeCell ref="A48:B48"/>
    <mergeCell ref="L48:M48"/>
    <mergeCell ref="A49:B49"/>
    <mergeCell ref="L49:M49"/>
    <mergeCell ref="A50:B50"/>
    <mergeCell ref="L50:M50"/>
    <mergeCell ref="A51:B51"/>
    <mergeCell ref="L51:M51"/>
    <mergeCell ref="A52:B52"/>
    <mergeCell ref="L52:M52"/>
    <mergeCell ref="A53:B53"/>
    <mergeCell ref="L53:M53"/>
    <mergeCell ref="A54:B54"/>
    <mergeCell ref="L54:M54"/>
    <mergeCell ref="L56:N56"/>
    <mergeCell ref="A57:B57"/>
    <mergeCell ref="L57:M57"/>
    <mergeCell ref="A58:B58"/>
    <mergeCell ref="L58:M58"/>
    <mergeCell ref="C66:E66"/>
    <mergeCell ref="B16:E16"/>
    <mergeCell ref="M16:P16"/>
    <mergeCell ref="A62:B62"/>
    <mergeCell ref="L62:M62"/>
    <mergeCell ref="A63:B63"/>
    <mergeCell ref="L63:M63"/>
    <mergeCell ref="C64:E64"/>
    <mergeCell ref="C65:E65"/>
    <mergeCell ref="A59:B59"/>
    <mergeCell ref="L59:M59"/>
    <mergeCell ref="A60:B60"/>
    <mergeCell ref="L60:M60"/>
    <mergeCell ref="A61:B61"/>
    <mergeCell ref="L61:M61"/>
    <mergeCell ref="A56:C56"/>
  </mergeCells>
  <hyperlinks>
    <hyperlink ref="D40" r:id="rId1" display="P2 (2Year 24Hour Rainfall)=" xr:uid="{00000000-0004-0000-0200-000000000000}"/>
    <hyperlink ref="O40" r:id="rId2" display="P2 (2Year 24Hour Rainfall)=" xr:uid="{00000000-0004-0000-0200-000001000000}"/>
  </hyperlinks>
  <printOptions horizontalCentered="1"/>
  <pageMargins left="0.7" right="0.7" top="0.75" bottom="0.75" header="0.3" footer="0.3"/>
  <pageSetup scale="52" orientation="landscape" r:id="rId3"/>
  <rowBreaks count="1" manualBreakCount="1">
    <brk id="64" max="16" man="1"/>
  </rowBreaks>
  <colBreaks count="2" manualBreakCount="2">
    <brk id="20" max="98" man="1"/>
    <brk id="31" min="11" max="104" man="1"/>
  </colBreaks>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AF119"/>
  <sheetViews>
    <sheetView view="pageLayout" zoomScaleNormal="100" zoomScaleSheetLayoutView="85" workbookViewId="0">
      <selection activeCell="C9" sqref="C9"/>
    </sheetView>
  </sheetViews>
  <sheetFormatPr defaultColWidth="8.85546875" defaultRowHeight="15" x14ac:dyDescent="0.25"/>
  <cols>
    <col min="1" max="1" width="10" style="6" customWidth="1"/>
    <col min="2" max="2" width="18.140625" style="6" customWidth="1"/>
    <col min="3" max="3" width="10.42578125" style="6" customWidth="1"/>
    <col min="4" max="4" width="7.140625" style="6" customWidth="1"/>
    <col min="5" max="5" width="7.85546875" style="7" customWidth="1"/>
    <col min="6" max="6" width="7.42578125" style="6" customWidth="1"/>
    <col min="7" max="7" width="14" style="6" customWidth="1"/>
    <col min="8" max="8" width="8.5703125" style="6" customWidth="1"/>
    <col min="9" max="9" width="5.85546875" style="8" customWidth="1"/>
    <col min="10" max="10" width="3.42578125" style="6" customWidth="1"/>
    <col min="11" max="11" width="5.85546875" style="8" customWidth="1"/>
    <col min="12" max="12" width="10" style="48" customWidth="1"/>
    <col min="13" max="13" width="18.140625" style="6" customWidth="1"/>
    <col min="14" max="14" width="10.42578125" style="6" customWidth="1"/>
    <col min="15" max="15" width="7.140625" style="6" customWidth="1"/>
    <col min="16" max="17" width="10" style="6" customWidth="1"/>
    <col min="18" max="18" width="14" style="6" customWidth="1"/>
    <col min="19" max="19" width="8.5703125" style="6" customWidth="1"/>
    <col min="20" max="20" width="14" style="6" customWidth="1"/>
    <col min="21" max="16384" width="8.85546875" style="6"/>
  </cols>
  <sheetData>
    <row r="1" spans="1:24" x14ac:dyDescent="0.25">
      <c r="B1" s="29" t="s">
        <v>27</v>
      </c>
      <c r="C1" s="280" t="str">
        <f>Summary!C6</f>
        <v>AAA-###(###)</v>
      </c>
      <c r="D1" s="280"/>
      <c r="E1" s="280"/>
      <c r="F1" s="280"/>
      <c r="G1" s="280"/>
      <c r="H1" s="45"/>
      <c r="I1" s="94"/>
      <c r="J1" s="93"/>
      <c r="K1" s="97"/>
      <c r="L1" s="76"/>
      <c r="M1" s="45"/>
    </row>
    <row r="2" spans="1:24" x14ac:dyDescent="0.25">
      <c r="B2" s="29" t="s">
        <v>26</v>
      </c>
      <c r="C2" s="285" t="str">
        <f>Summary!C7</f>
        <v>1000####</v>
      </c>
      <c r="D2" s="285"/>
      <c r="E2" s="285"/>
      <c r="F2" s="285"/>
      <c r="G2" s="285"/>
      <c r="H2" s="45"/>
      <c r="I2" s="94"/>
      <c r="J2" s="93"/>
    </row>
    <row r="3" spans="1:24" ht="15" customHeight="1" x14ac:dyDescent="0.25">
      <c r="B3" s="34" t="s">
        <v>95</v>
      </c>
      <c r="C3" s="286">
        <f>Summary!C8</f>
        <v>0</v>
      </c>
      <c r="D3" s="286"/>
      <c r="E3" s="286"/>
      <c r="F3" s="286"/>
      <c r="G3" s="286"/>
      <c r="H3" s="286"/>
      <c r="I3" s="95"/>
      <c r="J3" s="41"/>
    </row>
    <row r="4" spans="1:24" x14ac:dyDescent="0.25">
      <c r="A4" s="34"/>
      <c r="B4" s="3" t="s">
        <v>28</v>
      </c>
      <c r="C4" s="42" t="str">
        <f>Summary!K6</f>
        <v>########</v>
      </c>
      <c r="D4" s="42"/>
      <c r="E4" s="41"/>
      <c r="F4" s="35"/>
      <c r="G4" s="46"/>
      <c r="H4" s="46"/>
      <c r="I4" s="96"/>
      <c r="J4" s="5"/>
    </row>
    <row r="5" spans="1:24" x14ac:dyDescent="0.25">
      <c r="A5" s="34"/>
      <c r="B5" s="3" t="s">
        <v>25</v>
      </c>
      <c r="C5" s="283"/>
      <c r="D5" s="283"/>
      <c r="E5" s="41"/>
      <c r="F5" s="35"/>
      <c r="G5" s="46"/>
      <c r="H5" s="46"/>
      <c r="I5" s="96"/>
      <c r="J5" s="5"/>
    </row>
    <row r="6" spans="1:24" ht="15.75" thickBot="1" x14ac:dyDescent="0.3">
      <c r="A6" s="34"/>
      <c r="B6" s="34" t="s">
        <v>29</v>
      </c>
      <c r="C6" s="284">
        <f>Summary!K7</f>
        <v>0</v>
      </c>
      <c r="D6" s="284"/>
    </row>
    <row r="7" spans="1:24" ht="15.75" thickBot="1" x14ac:dyDescent="0.3">
      <c r="A7" s="34"/>
      <c r="L7" s="272" t="s">
        <v>132</v>
      </c>
      <c r="M7" s="273"/>
      <c r="N7" s="273"/>
      <c r="O7" s="273"/>
      <c r="P7" s="273"/>
      <c r="Q7" s="273"/>
      <c r="R7" s="273"/>
      <c r="S7" s="274"/>
    </row>
    <row r="8" spans="1:24" ht="17.25" x14ac:dyDescent="0.25">
      <c r="A8" s="34"/>
      <c r="B8" s="34" t="s">
        <v>104</v>
      </c>
      <c r="C8" s="104" t="s">
        <v>99</v>
      </c>
      <c r="L8" s="275" t="s">
        <v>348</v>
      </c>
      <c r="M8" s="276"/>
      <c r="N8" s="276"/>
      <c r="O8" s="277"/>
      <c r="P8" s="278" t="s">
        <v>103</v>
      </c>
      <c r="Q8" s="276"/>
      <c r="R8" s="276"/>
      <c r="S8" s="279"/>
    </row>
    <row r="9" spans="1:24" x14ac:dyDescent="0.25">
      <c r="B9" s="29" t="s">
        <v>0</v>
      </c>
      <c r="C9" s="105"/>
      <c r="D9" s="2" t="s">
        <v>31</v>
      </c>
      <c r="F9" s="39"/>
      <c r="L9" s="113" t="s">
        <v>100</v>
      </c>
      <c r="M9" s="114" t="s">
        <v>24</v>
      </c>
      <c r="N9" s="115" t="s">
        <v>101</v>
      </c>
      <c r="O9" s="114" t="s">
        <v>102</v>
      </c>
      <c r="P9" s="114" t="s">
        <v>100</v>
      </c>
      <c r="Q9" s="114" t="s">
        <v>24</v>
      </c>
      <c r="R9" s="115" t="s">
        <v>101</v>
      </c>
      <c r="S9" s="116" t="s">
        <v>102</v>
      </c>
    </row>
    <row r="10" spans="1:24" ht="15.75" thickBot="1" x14ac:dyDescent="0.3">
      <c r="B10" s="34"/>
      <c r="C10" s="99"/>
      <c r="D10" s="41"/>
      <c r="E10" s="41"/>
      <c r="F10" s="35"/>
      <c r="G10" s="46"/>
      <c r="I10" s="6"/>
      <c r="L10" s="117" t="e">
        <f>C63</f>
        <v>#DIV/0!</v>
      </c>
      <c r="M10" s="118" t="e">
        <f>N63</f>
        <v>#DIV/0!</v>
      </c>
      <c r="N10" s="119" t="e">
        <f>M10-L10</f>
        <v>#DIV/0!</v>
      </c>
      <c r="O10" s="120" t="e">
        <f>N10/L10</f>
        <v>#DIV/0!</v>
      </c>
      <c r="P10" s="121" t="e">
        <f>G29</f>
        <v>#DIV/0!</v>
      </c>
      <c r="Q10" s="122" t="e">
        <f>R29</f>
        <v>#DIV/0!</v>
      </c>
      <c r="R10" s="123" t="e">
        <f>Q10-P10</f>
        <v>#DIV/0!</v>
      </c>
      <c r="S10" s="120" t="e">
        <f>R10/P10</f>
        <v>#DIV/0!</v>
      </c>
    </row>
    <row r="11" spans="1:24" ht="15.75" thickBot="1" x14ac:dyDescent="0.3">
      <c r="G11" s="46"/>
      <c r="H11" s="46"/>
      <c r="I11" s="96"/>
      <c r="J11" s="5"/>
      <c r="K11" s="98"/>
    </row>
    <row r="12" spans="1:24" x14ac:dyDescent="0.25">
      <c r="A12" s="281" t="s">
        <v>129</v>
      </c>
      <c r="B12" s="282"/>
      <c r="C12" s="282"/>
      <c r="D12" s="282"/>
      <c r="E12" s="282"/>
      <c r="F12" s="282"/>
      <c r="G12" s="282"/>
      <c r="H12" s="282"/>
      <c r="I12" s="139"/>
      <c r="J12" s="158"/>
      <c r="K12" s="149"/>
      <c r="L12" s="150"/>
      <c r="M12" s="150"/>
      <c r="N12" s="150" t="s">
        <v>130</v>
      </c>
      <c r="O12" s="150"/>
      <c r="P12" s="150"/>
      <c r="Q12" s="150"/>
      <c r="R12" s="150"/>
      <c r="S12" s="151"/>
    </row>
    <row r="13" spans="1:24" ht="15.75" thickBot="1" x14ac:dyDescent="0.3">
      <c r="A13" s="58"/>
      <c r="B13" s="48"/>
      <c r="C13" s="48"/>
      <c r="D13" s="48" t="s">
        <v>1</v>
      </c>
      <c r="E13" s="49"/>
      <c r="F13" s="80"/>
      <c r="G13" s="48"/>
      <c r="H13" s="48"/>
      <c r="I13" s="92"/>
      <c r="J13" s="159"/>
      <c r="K13" s="152"/>
      <c r="L13" s="53"/>
      <c r="M13" s="53"/>
      <c r="N13" s="53"/>
      <c r="O13" s="53"/>
      <c r="P13" s="53"/>
      <c r="Q13" s="53"/>
      <c r="R13" s="53"/>
      <c r="S13" s="92"/>
      <c r="T13" s="53"/>
    </row>
    <row r="14" spans="1:24" ht="15.75" customHeight="1" thickBot="1" x14ac:dyDescent="0.3">
      <c r="A14" s="266" t="s">
        <v>120</v>
      </c>
      <c r="B14" s="267"/>
      <c r="C14" s="267"/>
      <c r="D14" s="267"/>
      <c r="E14" s="267"/>
      <c r="F14" s="267"/>
      <c r="G14" s="267"/>
      <c r="H14" s="268"/>
      <c r="I14" s="140"/>
      <c r="J14" s="160"/>
      <c r="K14" s="153"/>
      <c r="L14" s="266" t="s">
        <v>120</v>
      </c>
      <c r="M14" s="267"/>
      <c r="N14" s="267"/>
      <c r="O14" s="267"/>
      <c r="P14" s="267"/>
      <c r="Q14" s="267"/>
      <c r="R14" s="267"/>
      <c r="S14" s="268"/>
    </row>
    <row r="15" spans="1:24" ht="33" x14ac:dyDescent="0.25">
      <c r="A15" s="88" t="s">
        <v>105</v>
      </c>
      <c r="B15" s="269" t="s">
        <v>2</v>
      </c>
      <c r="C15" s="270"/>
      <c r="D15" s="270"/>
      <c r="E15" s="271"/>
      <c r="F15" s="85" t="s">
        <v>3</v>
      </c>
      <c r="G15" s="86" t="s">
        <v>114</v>
      </c>
      <c r="H15" s="87" t="s">
        <v>4</v>
      </c>
      <c r="I15" s="141"/>
      <c r="J15" s="159"/>
      <c r="K15" s="152"/>
      <c r="L15" s="88" t="s">
        <v>105</v>
      </c>
      <c r="M15" s="269" t="s">
        <v>2</v>
      </c>
      <c r="N15" s="270"/>
      <c r="O15" s="270"/>
      <c r="P15" s="271"/>
      <c r="Q15" s="85" t="s">
        <v>3</v>
      </c>
      <c r="R15" s="86" t="s">
        <v>114</v>
      </c>
      <c r="S15" s="87" t="s">
        <v>4</v>
      </c>
      <c r="T15" s="53"/>
      <c r="U15" s="53"/>
    </row>
    <row r="16" spans="1:24" x14ac:dyDescent="0.25">
      <c r="A16" s="81">
        <v>1</v>
      </c>
      <c r="B16" s="230"/>
      <c r="C16" s="231"/>
      <c r="D16" s="231"/>
      <c r="E16" s="232"/>
      <c r="F16" s="100"/>
      <c r="G16" s="101"/>
      <c r="H16" s="66">
        <f>F16*G16</f>
        <v>0</v>
      </c>
      <c r="I16" s="142"/>
      <c r="J16" s="159"/>
      <c r="K16" s="152"/>
      <c r="L16" s="81">
        <v>1</v>
      </c>
      <c r="M16" s="230"/>
      <c r="N16" s="231"/>
      <c r="O16" s="231"/>
      <c r="P16" s="232"/>
      <c r="Q16" s="100"/>
      <c r="R16" s="101"/>
      <c r="S16" s="66">
        <f>Q16*R16</f>
        <v>0</v>
      </c>
      <c r="T16" s="55"/>
      <c r="U16" s="53"/>
      <c r="V16" s="53"/>
      <c r="W16" s="53"/>
      <c r="X16" s="53"/>
    </row>
    <row r="17" spans="1:24" x14ac:dyDescent="0.25">
      <c r="A17" s="81">
        <v>2</v>
      </c>
      <c r="B17" s="251"/>
      <c r="C17" s="252"/>
      <c r="D17" s="252"/>
      <c r="E17" s="253"/>
      <c r="F17" s="100"/>
      <c r="G17" s="101"/>
      <c r="H17" s="66">
        <f t="shared" ref="H17:H26" si="0">F17*G17</f>
        <v>0</v>
      </c>
      <c r="I17" s="142"/>
      <c r="J17" s="159"/>
      <c r="K17" s="152"/>
      <c r="L17" s="81">
        <v>2</v>
      </c>
      <c r="M17" s="251"/>
      <c r="N17" s="252"/>
      <c r="O17" s="252"/>
      <c r="P17" s="253"/>
      <c r="Q17" s="100"/>
      <c r="R17" s="101"/>
      <c r="S17" s="66">
        <f t="shared" ref="S17:S26" si="1">Q17*R17</f>
        <v>0</v>
      </c>
      <c r="T17" s="55"/>
      <c r="U17" s="53"/>
      <c r="V17" s="53"/>
      <c r="W17" s="53"/>
      <c r="X17" s="53"/>
    </row>
    <row r="18" spans="1:24" ht="15" customHeight="1" x14ac:dyDescent="0.25">
      <c r="A18" s="81">
        <v>3</v>
      </c>
      <c r="B18" s="230"/>
      <c r="C18" s="231"/>
      <c r="D18" s="231"/>
      <c r="E18" s="232"/>
      <c r="F18" s="100"/>
      <c r="G18" s="101"/>
      <c r="H18" s="66">
        <f t="shared" si="0"/>
        <v>0</v>
      </c>
      <c r="I18" s="142"/>
      <c r="J18" s="159"/>
      <c r="K18" s="152"/>
      <c r="L18" s="81">
        <v>3</v>
      </c>
      <c r="M18" s="230"/>
      <c r="N18" s="231"/>
      <c r="O18" s="231"/>
      <c r="P18" s="232"/>
      <c r="Q18" s="100"/>
      <c r="R18" s="101"/>
      <c r="S18" s="66">
        <f t="shared" si="1"/>
        <v>0</v>
      </c>
      <c r="T18" s="55"/>
      <c r="U18" s="53"/>
      <c r="V18" s="53"/>
      <c r="W18" s="53"/>
      <c r="X18" s="53"/>
    </row>
    <row r="19" spans="1:24" x14ac:dyDescent="0.25">
      <c r="A19" s="81">
        <v>4</v>
      </c>
      <c r="B19" s="230"/>
      <c r="C19" s="231"/>
      <c r="D19" s="231"/>
      <c r="E19" s="232"/>
      <c r="F19" s="100"/>
      <c r="G19" s="101"/>
      <c r="H19" s="66">
        <f t="shared" si="0"/>
        <v>0</v>
      </c>
      <c r="I19" s="142"/>
      <c r="J19" s="159"/>
      <c r="K19" s="152"/>
      <c r="L19" s="81">
        <v>4</v>
      </c>
      <c r="M19" s="230"/>
      <c r="N19" s="231"/>
      <c r="O19" s="231"/>
      <c r="P19" s="232"/>
      <c r="Q19" s="100"/>
      <c r="R19" s="101"/>
      <c r="S19" s="66">
        <f t="shared" si="1"/>
        <v>0</v>
      </c>
      <c r="T19" s="55"/>
      <c r="U19" s="53"/>
      <c r="V19" s="53"/>
      <c r="W19" s="53"/>
      <c r="X19" s="53"/>
    </row>
    <row r="20" spans="1:24" x14ac:dyDescent="0.25">
      <c r="A20" s="81">
        <v>5</v>
      </c>
      <c r="B20" s="230"/>
      <c r="C20" s="231"/>
      <c r="D20" s="231"/>
      <c r="E20" s="232"/>
      <c r="F20" s="100"/>
      <c r="G20" s="101"/>
      <c r="H20" s="66">
        <f t="shared" si="0"/>
        <v>0</v>
      </c>
      <c r="I20" s="142"/>
      <c r="J20" s="159"/>
      <c r="K20" s="152"/>
      <c r="L20" s="81">
        <v>5</v>
      </c>
      <c r="M20" s="230"/>
      <c r="N20" s="231"/>
      <c r="O20" s="231"/>
      <c r="P20" s="232"/>
      <c r="Q20" s="100"/>
      <c r="R20" s="101"/>
      <c r="S20" s="66">
        <f t="shared" si="1"/>
        <v>0</v>
      </c>
      <c r="T20" s="68"/>
      <c r="U20" s="68"/>
      <c r="V20" s="68"/>
      <c r="W20" s="68"/>
      <c r="X20" s="53"/>
    </row>
    <row r="21" spans="1:24" x14ac:dyDescent="0.25">
      <c r="A21" s="81">
        <v>6</v>
      </c>
      <c r="B21" s="230"/>
      <c r="C21" s="231"/>
      <c r="D21" s="231"/>
      <c r="E21" s="232"/>
      <c r="F21" s="100"/>
      <c r="G21" s="101"/>
      <c r="H21" s="66">
        <f t="shared" si="0"/>
        <v>0</v>
      </c>
      <c r="I21" s="142"/>
      <c r="J21" s="159"/>
      <c r="K21" s="152"/>
      <c r="L21" s="81">
        <v>6</v>
      </c>
      <c r="M21" s="230"/>
      <c r="N21" s="231"/>
      <c r="O21" s="231"/>
      <c r="P21" s="232"/>
      <c r="Q21" s="100"/>
      <c r="R21" s="101"/>
      <c r="S21" s="66">
        <f t="shared" si="1"/>
        <v>0</v>
      </c>
      <c r="T21" s="53"/>
      <c r="U21" s="70"/>
      <c r="V21" s="71"/>
      <c r="W21" s="53"/>
      <c r="X21" s="53"/>
    </row>
    <row r="22" spans="1:24" x14ac:dyDescent="0.25">
      <c r="A22" s="81">
        <v>7</v>
      </c>
      <c r="B22" s="230"/>
      <c r="C22" s="231"/>
      <c r="D22" s="231"/>
      <c r="E22" s="232"/>
      <c r="F22" s="100"/>
      <c r="G22" s="101"/>
      <c r="H22" s="66">
        <f t="shared" si="0"/>
        <v>0</v>
      </c>
      <c r="I22" s="142"/>
      <c r="J22" s="159"/>
      <c r="K22" s="152"/>
      <c r="L22" s="81">
        <v>7</v>
      </c>
      <c r="M22" s="230"/>
      <c r="N22" s="231"/>
      <c r="O22" s="231"/>
      <c r="P22" s="232"/>
      <c r="Q22" s="100"/>
      <c r="R22" s="101"/>
      <c r="S22" s="66">
        <f t="shared" si="1"/>
        <v>0</v>
      </c>
      <c r="T22" s="70"/>
      <c r="U22" s="71"/>
      <c r="V22" s="53"/>
      <c r="W22" s="53"/>
    </row>
    <row r="23" spans="1:24" x14ac:dyDescent="0.25">
      <c r="A23" s="81">
        <v>8</v>
      </c>
      <c r="B23" s="230"/>
      <c r="C23" s="231"/>
      <c r="D23" s="231"/>
      <c r="E23" s="232"/>
      <c r="F23" s="100"/>
      <c r="G23" s="101"/>
      <c r="H23" s="66">
        <f t="shared" si="0"/>
        <v>0</v>
      </c>
      <c r="I23" s="142"/>
      <c r="J23" s="159"/>
      <c r="K23" s="152"/>
      <c r="L23" s="81">
        <v>8</v>
      </c>
      <c r="M23" s="230"/>
      <c r="N23" s="231"/>
      <c r="O23" s="231"/>
      <c r="P23" s="232"/>
      <c r="Q23" s="100"/>
      <c r="R23" s="101"/>
      <c r="S23" s="66">
        <f t="shared" si="1"/>
        <v>0</v>
      </c>
      <c r="T23" s="53"/>
      <c r="U23" s="70"/>
      <c r="V23" s="71"/>
      <c r="W23" s="53"/>
      <c r="X23" s="53"/>
    </row>
    <row r="24" spans="1:24" x14ac:dyDescent="0.25">
      <c r="A24" s="81">
        <v>9</v>
      </c>
      <c r="B24" s="230"/>
      <c r="C24" s="231"/>
      <c r="D24" s="231"/>
      <c r="E24" s="232"/>
      <c r="F24" s="100"/>
      <c r="G24" s="101"/>
      <c r="H24" s="66">
        <f t="shared" si="0"/>
        <v>0</v>
      </c>
      <c r="I24" s="142"/>
      <c r="J24" s="159"/>
      <c r="K24" s="152"/>
      <c r="L24" s="81">
        <v>9</v>
      </c>
      <c r="M24" s="230"/>
      <c r="N24" s="231"/>
      <c r="O24" s="231"/>
      <c r="P24" s="232"/>
      <c r="Q24" s="100"/>
      <c r="R24" s="101"/>
      <c r="S24" s="66">
        <f t="shared" si="1"/>
        <v>0</v>
      </c>
      <c r="T24" s="53"/>
      <c r="U24" s="70"/>
      <c r="V24" s="71"/>
      <c r="W24" s="53"/>
      <c r="X24" s="53"/>
    </row>
    <row r="25" spans="1:24" x14ac:dyDescent="0.25">
      <c r="A25" s="81">
        <v>10</v>
      </c>
      <c r="B25" s="251"/>
      <c r="C25" s="252"/>
      <c r="D25" s="252"/>
      <c r="E25" s="253"/>
      <c r="F25" s="100"/>
      <c r="G25" s="101"/>
      <c r="H25" s="66">
        <f t="shared" si="0"/>
        <v>0</v>
      </c>
      <c r="I25" s="142"/>
      <c r="J25" s="159"/>
      <c r="K25" s="152"/>
      <c r="L25" s="81">
        <v>10</v>
      </c>
      <c r="M25" s="251"/>
      <c r="N25" s="252"/>
      <c r="O25" s="252"/>
      <c r="P25" s="253"/>
      <c r="Q25" s="100"/>
      <c r="R25" s="101"/>
      <c r="S25" s="66">
        <f t="shared" si="1"/>
        <v>0</v>
      </c>
      <c r="T25" s="53"/>
      <c r="U25" s="70"/>
      <c r="V25" s="71"/>
      <c r="W25" s="53"/>
      <c r="X25" s="53"/>
    </row>
    <row r="26" spans="1:24" ht="15.75" thickBot="1" x14ac:dyDescent="0.3">
      <c r="A26" s="89">
        <v>11</v>
      </c>
      <c r="B26" s="248"/>
      <c r="C26" s="249"/>
      <c r="D26" s="249"/>
      <c r="E26" s="250"/>
      <c r="F26" s="102"/>
      <c r="G26" s="103"/>
      <c r="H26" s="67">
        <f t="shared" si="0"/>
        <v>0</v>
      </c>
      <c r="I26" s="142"/>
      <c r="J26" s="159"/>
      <c r="K26" s="152"/>
      <c r="L26" s="89">
        <v>11</v>
      </c>
      <c r="M26" s="248"/>
      <c r="N26" s="249"/>
      <c r="O26" s="249"/>
      <c r="P26" s="250"/>
      <c r="Q26" s="102"/>
      <c r="R26" s="103"/>
      <c r="S26" s="67">
        <f t="shared" si="1"/>
        <v>0</v>
      </c>
      <c r="T26" s="53"/>
      <c r="U26" s="70"/>
      <c r="V26" s="71"/>
      <c r="W26" s="53"/>
      <c r="X26" s="53"/>
    </row>
    <row r="27" spans="1:24" x14ac:dyDescent="0.25">
      <c r="A27" s="58"/>
      <c r="B27" s="48"/>
      <c r="C27" s="48"/>
      <c r="D27" s="51"/>
      <c r="E27" s="59"/>
      <c r="F27" s="74"/>
      <c r="G27" s="48"/>
      <c r="H27" s="92"/>
      <c r="I27" s="92"/>
      <c r="J27" s="161"/>
      <c r="K27" s="154"/>
      <c r="L27" s="58"/>
      <c r="M27" s="48"/>
      <c r="N27" s="48"/>
      <c r="O27" s="51"/>
      <c r="P27" s="59"/>
      <c r="Q27" s="74"/>
      <c r="R27" s="48"/>
      <c r="S27" s="92"/>
    </row>
    <row r="28" spans="1:24" x14ac:dyDescent="0.25">
      <c r="A28" s="61" t="s">
        <v>112</v>
      </c>
      <c r="B28" s="69"/>
      <c r="C28" s="124">
        <f>SUM(F16:F26)</f>
        <v>0</v>
      </c>
      <c r="D28" s="48"/>
      <c r="E28" s="48"/>
      <c r="F28" s="62" t="s">
        <v>5</v>
      </c>
      <c r="G28" s="126" t="e">
        <f>ROUND(C9*C29,4)</f>
        <v>#DIV/0!</v>
      </c>
      <c r="H28" s="127" t="s">
        <v>6</v>
      </c>
      <c r="I28" s="127"/>
      <c r="J28" s="159"/>
      <c r="K28" s="152"/>
      <c r="L28" s="61" t="s">
        <v>112</v>
      </c>
      <c r="M28" s="69"/>
      <c r="N28" s="124">
        <f>SUM(Q16:Q26)</f>
        <v>0</v>
      </c>
      <c r="O28" s="48"/>
      <c r="P28" s="48"/>
      <c r="Q28" s="62" t="s">
        <v>5</v>
      </c>
      <c r="R28" s="126" t="e">
        <f>ROUND(C9*N29,4)</f>
        <v>#DIV/0!</v>
      </c>
      <c r="S28" s="127" t="s">
        <v>6</v>
      </c>
    </row>
    <row r="29" spans="1:24" ht="17.25" x14ac:dyDescent="0.25">
      <c r="A29" s="61" t="s">
        <v>113</v>
      </c>
      <c r="B29" s="69"/>
      <c r="C29" s="125" t="e">
        <f>SUM(H16:H26)/C28</f>
        <v>#DIV/0!</v>
      </c>
      <c r="D29" s="48"/>
      <c r="E29" s="48"/>
      <c r="F29" s="62" t="s">
        <v>7</v>
      </c>
      <c r="G29" s="128" t="e">
        <f>C9/12*C29*C28*43560</f>
        <v>#DIV/0!</v>
      </c>
      <c r="H29" s="127" t="s">
        <v>8</v>
      </c>
      <c r="I29" s="127"/>
      <c r="J29" s="159"/>
      <c r="K29" s="152"/>
      <c r="L29" s="61" t="s">
        <v>113</v>
      </c>
      <c r="M29" s="69"/>
      <c r="N29" s="125" t="e">
        <f>SUM(S16:S26)/N28</f>
        <v>#DIV/0!</v>
      </c>
      <c r="O29" s="48"/>
      <c r="P29" s="48"/>
      <c r="Q29" s="62" t="s">
        <v>7</v>
      </c>
      <c r="R29" s="128" t="e">
        <f>C9/12*N29*N28*43560</f>
        <v>#DIV/0!</v>
      </c>
      <c r="S29" s="127" t="s">
        <v>8</v>
      </c>
    </row>
    <row r="30" spans="1:24" ht="15.75" thickBot="1" x14ac:dyDescent="0.3">
      <c r="A30" s="63"/>
      <c r="B30" s="64"/>
      <c r="C30" s="64"/>
      <c r="D30" s="64"/>
      <c r="E30" s="64"/>
      <c r="F30" s="65" t="s">
        <v>115</v>
      </c>
      <c r="G30" s="129" t="e">
        <f>ROUND(1000/(10+5*C9+10*G28-10*(G28^2+1.25*G28*C9)^0.5),1)</f>
        <v>#DIV/0!</v>
      </c>
      <c r="H30" s="130"/>
      <c r="I30" s="143"/>
      <c r="J30" s="159"/>
      <c r="K30" s="152"/>
      <c r="L30" s="63"/>
      <c r="M30" s="64"/>
      <c r="N30" s="64"/>
      <c r="O30" s="64"/>
      <c r="P30" s="64"/>
      <c r="Q30" s="65" t="s">
        <v>115</v>
      </c>
      <c r="R30" s="129" t="e">
        <f>ROUND(1000/(10+5*C9+10*R28-10*(R28^2+1.25*R28*C9)^0.5),1)</f>
        <v>#DIV/0!</v>
      </c>
      <c r="S30" s="130"/>
    </row>
    <row r="31" spans="1:24" ht="15.75" thickBot="1" x14ac:dyDescent="0.3">
      <c r="A31" s="58"/>
      <c r="B31" s="48"/>
      <c r="C31" s="48"/>
      <c r="D31" s="48"/>
      <c r="E31" s="49"/>
      <c r="F31" s="74"/>
      <c r="G31" s="74"/>
      <c r="H31" s="48"/>
      <c r="I31" s="92"/>
      <c r="J31" s="159"/>
      <c r="K31" s="152"/>
      <c r="M31" s="48"/>
      <c r="N31" s="48"/>
      <c r="O31" s="48"/>
      <c r="P31" s="49"/>
      <c r="Q31" s="74"/>
      <c r="R31" s="74"/>
      <c r="S31" s="155"/>
      <c r="T31" s="73"/>
      <c r="U31" s="32"/>
    </row>
    <row r="32" spans="1:24" ht="15.75" thickBot="1" x14ac:dyDescent="0.3">
      <c r="A32" s="242" t="s">
        <v>116</v>
      </c>
      <c r="B32" s="243"/>
      <c r="C32" s="243"/>
      <c r="D32" s="243"/>
      <c r="E32" s="243"/>
      <c r="F32" s="244"/>
      <c r="G32" s="48"/>
      <c r="H32" s="48"/>
      <c r="I32" s="92"/>
      <c r="J32" s="159"/>
      <c r="K32" s="152"/>
      <c r="L32" s="242" t="s">
        <v>116</v>
      </c>
      <c r="M32" s="243"/>
      <c r="N32" s="243"/>
      <c r="O32" s="243"/>
      <c r="P32" s="243"/>
      <c r="Q32" s="244"/>
      <c r="R32" s="48"/>
      <c r="S32" s="155"/>
      <c r="T32" s="53"/>
    </row>
    <row r="33" spans="1:32" ht="33" x14ac:dyDescent="0.25">
      <c r="A33" s="82" t="s">
        <v>9</v>
      </c>
      <c r="B33" s="247" t="s">
        <v>10</v>
      </c>
      <c r="C33" s="247"/>
      <c r="D33" s="83" t="s">
        <v>13</v>
      </c>
      <c r="E33" s="83" t="s">
        <v>14</v>
      </c>
      <c r="F33" s="84" t="s">
        <v>131</v>
      </c>
      <c r="G33" s="48"/>
      <c r="H33" s="48"/>
      <c r="I33" s="92"/>
      <c r="J33" s="159"/>
      <c r="K33" s="152"/>
      <c r="L33" s="82" t="s">
        <v>9</v>
      </c>
      <c r="M33" s="247" t="s">
        <v>10</v>
      </c>
      <c r="N33" s="247"/>
      <c r="O33" s="83" t="s">
        <v>13</v>
      </c>
      <c r="P33" s="83" t="s">
        <v>14</v>
      </c>
      <c r="Q33" s="84" t="s">
        <v>131</v>
      </c>
      <c r="R33" s="48"/>
      <c r="S33" s="155"/>
      <c r="T33" s="53"/>
      <c r="U33" s="53"/>
    </row>
    <row r="34" spans="1:32" x14ac:dyDescent="0.25">
      <c r="A34" s="90">
        <v>1</v>
      </c>
      <c r="B34" s="245" t="s">
        <v>93</v>
      </c>
      <c r="C34" s="245"/>
      <c r="D34" s="106"/>
      <c r="E34" s="100"/>
      <c r="F34" s="131" t="e">
        <f>(0.007*((C39*D34)^0.8))/((C40^0.5)*(E34^0.4))*60</f>
        <v>#DIV/0!</v>
      </c>
      <c r="G34" s="48"/>
      <c r="H34" s="48"/>
      <c r="I34" s="92"/>
      <c r="J34" s="159"/>
      <c r="K34" s="152"/>
      <c r="L34" s="90">
        <v>1</v>
      </c>
      <c r="M34" s="245" t="s">
        <v>93</v>
      </c>
      <c r="N34" s="245"/>
      <c r="O34" s="106"/>
      <c r="P34" s="100"/>
      <c r="Q34" s="131" t="e">
        <f>(0.007*((N39*O34)^0.8))/((N40^0.5)*(P34^0.4))*60</f>
        <v>#DIV/0!</v>
      </c>
      <c r="R34" s="48"/>
      <c r="S34" s="155"/>
      <c r="T34" s="53"/>
      <c r="U34" s="53"/>
      <c r="AF34" s="6" t="s">
        <v>30</v>
      </c>
    </row>
    <row r="35" spans="1:32" x14ac:dyDescent="0.25">
      <c r="A35" s="90">
        <v>2</v>
      </c>
      <c r="B35" s="245" t="s">
        <v>11</v>
      </c>
      <c r="C35" s="245"/>
      <c r="D35" s="106"/>
      <c r="E35" s="100"/>
      <c r="F35" s="131" t="e">
        <f>D35/(60*C42)</f>
        <v>#DIV/0!</v>
      </c>
      <c r="G35" s="48"/>
      <c r="H35" s="48"/>
      <c r="I35" s="92"/>
      <c r="J35" s="159"/>
      <c r="K35" s="152"/>
      <c r="L35" s="90">
        <v>2</v>
      </c>
      <c r="M35" s="245" t="s">
        <v>11</v>
      </c>
      <c r="N35" s="245"/>
      <c r="O35" s="106"/>
      <c r="P35" s="100"/>
      <c r="Q35" s="131" t="e">
        <f>O35/(60*N42)</f>
        <v>#DIV/0!</v>
      </c>
      <c r="R35" s="48"/>
      <c r="S35" s="155"/>
      <c r="T35" s="53"/>
      <c r="U35" s="53"/>
    </row>
    <row r="36" spans="1:32" ht="15.75" thickBot="1" x14ac:dyDescent="0.3">
      <c r="A36" s="91">
        <v>3</v>
      </c>
      <c r="B36" s="246" t="s">
        <v>12</v>
      </c>
      <c r="C36" s="246"/>
      <c r="D36" s="107"/>
      <c r="E36" s="102"/>
      <c r="F36" s="132" t="e">
        <f>D36/(60*C54)</f>
        <v>#DIV/0!</v>
      </c>
      <c r="G36" s="48"/>
      <c r="H36" s="48"/>
      <c r="I36" s="92"/>
      <c r="J36" s="159"/>
      <c r="K36" s="152"/>
      <c r="L36" s="91">
        <v>3</v>
      </c>
      <c r="M36" s="246" t="s">
        <v>12</v>
      </c>
      <c r="N36" s="246"/>
      <c r="O36" s="107"/>
      <c r="P36" s="102"/>
      <c r="Q36" s="132" t="e">
        <f>O36/(60*N54)</f>
        <v>#DIV/0!</v>
      </c>
      <c r="R36" s="48"/>
      <c r="S36" s="155"/>
    </row>
    <row r="37" spans="1:32" ht="15.75" thickBot="1" x14ac:dyDescent="0.3">
      <c r="A37" s="144"/>
      <c r="B37" s="52"/>
      <c r="C37" s="52"/>
      <c r="D37" s="53"/>
      <c r="E37" s="54"/>
      <c r="F37" s="55"/>
      <c r="G37" s="48"/>
      <c r="H37" s="48"/>
      <c r="I37" s="92"/>
      <c r="J37" s="159"/>
      <c r="K37" s="152"/>
      <c r="L37" s="52"/>
      <c r="M37" s="52"/>
      <c r="N37" s="52"/>
      <c r="O37" s="53"/>
      <c r="P37" s="54"/>
      <c r="Q37" s="55"/>
      <c r="R37" s="48"/>
      <c r="S37" s="155"/>
    </row>
    <row r="38" spans="1:32" ht="15.75" thickBot="1" x14ac:dyDescent="0.3">
      <c r="A38" s="237" t="s">
        <v>117</v>
      </c>
      <c r="B38" s="238"/>
      <c r="C38" s="239"/>
      <c r="D38" s="75"/>
      <c r="E38" s="68"/>
      <c r="F38" s="48"/>
      <c r="G38" s="48"/>
      <c r="H38" s="48"/>
      <c r="I38" s="92"/>
      <c r="J38" s="159"/>
      <c r="K38" s="152"/>
      <c r="L38" s="237" t="s">
        <v>117</v>
      </c>
      <c r="M38" s="238"/>
      <c r="N38" s="239"/>
      <c r="O38" s="75"/>
      <c r="P38" s="68"/>
      <c r="Q38" s="48"/>
      <c r="R38" s="48"/>
      <c r="S38" s="155"/>
    </row>
    <row r="39" spans="1:32" x14ac:dyDescent="0.25">
      <c r="A39" s="258" t="s">
        <v>15</v>
      </c>
      <c r="B39" s="259"/>
      <c r="C39" s="108"/>
      <c r="D39" s="76" t="s">
        <v>109</v>
      </c>
      <c r="E39" s="48"/>
      <c r="F39" s="48"/>
      <c r="G39" s="48"/>
      <c r="H39" s="48"/>
      <c r="I39" s="92"/>
      <c r="J39" s="159"/>
      <c r="K39" s="152"/>
      <c r="L39" s="258" t="s">
        <v>15</v>
      </c>
      <c r="M39" s="259"/>
      <c r="N39" s="108"/>
      <c r="O39" s="76" t="s">
        <v>109</v>
      </c>
      <c r="P39" s="48"/>
      <c r="Q39" s="48"/>
      <c r="R39" s="48"/>
      <c r="S39" s="155"/>
    </row>
    <row r="40" spans="1:32" x14ac:dyDescent="0.25">
      <c r="A40" s="260" t="s">
        <v>110</v>
      </c>
      <c r="B40" s="261"/>
      <c r="C40" s="109"/>
      <c r="D40" s="77" t="s">
        <v>106</v>
      </c>
      <c r="E40" s="48"/>
      <c r="F40" s="48"/>
      <c r="G40" s="48"/>
      <c r="H40" s="48"/>
      <c r="I40" s="92"/>
      <c r="J40" s="159"/>
      <c r="K40" s="152"/>
      <c r="L40" s="260" t="s">
        <v>110</v>
      </c>
      <c r="M40" s="261"/>
      <c r="N40" s="109"/>
      <c r="O40" s="77" t="s">
        <v>106</v>
      </c>
      <c r="P40" s="48"/>
      <c r="Q40" s="48"/>
      <c r="R40" s="48"/>
      <c r="S40" s="155"/>
    </row>
    <row r="41" spans="1:32" ht="15" customHeight="1" thickBot="1" x14ac:dyDescent="0.3">
      <c r="A41" s="37"/>
      <c r="B41" s="50" t="s">
        <v>108</v>
      </c>
      <c r="C41" s="110"/>
      <c r="D41" s="76" t="s">
        <v>107</v>
      </c>
      <c r="E41" s="48"/>
      <c r="F41" s="48"/>
      <c r="G41" s="48"/>
      <c r="H41" s="48"/>
      <c r="I41" s="92"/>
      <c r="J41" s="159"/>
      <c r="K41" s="152"/>
      <c r="L41" s="37"/>
      <c r="M41" s="50" t="s">
        <v>108</v>
      </c>
      <c r="N41" s="110"/>
      <c r="O41" s="76" t="s">
        <v>107</v>
      </c>
      <c r="P41" s="48"/>
      <c r="Q41" s="48"/>
      <c r="R41" s="48"/>
      <c r="S41" s="155"/>
    </row>
    <row r="42" spans="1:32" ht="15" customHeight="1" thickBot="1" x14ac:dyDescent="0.3">
      <c r="A42" s="262" t="s">
        <v>111</v>
      </c>
      <c r="B42" s="263"/>
      <c r="C42" s="133">
        <f>C41*E35^0.5</f>
        <v>0</v>
      </c>
      <c r="D42" s="48"/>
      <c r="E42" s="54"/>
      <c r="F42" s="49"/>
      <c r="G42" s="9"/>
      <c r="H42" s="48"/>
      <c r="I42" s="92"/>
      <c r="J42" s="159"/>
      <c r="K42" s="152"/>
      <c r="L42" s="262" t="s">
        <v>111</v>
      </c>
      <c r="M42" s="263"/>
      <c r="N42" s="133">
        <f>N41*P35^0.5</f>
        <v>0</v>
      </c>
      <c r="O42" s="48"/>
      <c r="P42" s="54"/>
      <c r="Q42" s="49"/>
      <c r="R42" s="9"/>
      <c r="S42" s="155"/>
    </row>
    <row r="43" spans="1:32" ht="15" customHeight="1" thickBot="1" x14ac:dyDescent="0.3">
      <c r="A43" s="58"/>
      <c r="B43" s="48"/>
      <c r="C43" s="48"/>
      <c r="D43" s="48"/>
      <c r="E43" s="53"/>
      <c r="F43" s="48"/>
      <c r="G43" s="78"/>
      <c r="H43" s="48"/>
      <c r="I43" s="92"/>
      <c r="J43" s="159"/>
      <c r="K43" s="152"/>
      <c r="M43" s="48"/>
      <c r="N43" s="48"/>
      <c r="O43" s="48"/>
      <c r="P43" s="53"/>
      <c r="Q43" s="48"/>
      <c r="R43" s="78"/>
      <c r="S43" s="155"/>
    </row>
    <row r="44" spans="1:32" ht="15" customHeight="1" thickBot="1" x14ac:dyDescent="0.3">
      <c r="A44" s="237" t="s">
        <v>17</v>
      </c>
      <c r="B44" s="238"/>
      <c r="C44" s="239"/>
      <c r="D44" s="75"/>
      <c r="E44" s="68"/>
      <c r="F44" s="48"/>
      <c r="G44" s="78"/>
      <c r="H44" s="48"/>
      <c r="I44" s="92"/>
      <c r="J44" s="159"/>
      <c r="K44" s="152"/>
      <c r="L44" s="237" t="s">
        <v>17</v>
      </c>
      <c r="M44" s="238"/>
      <c r="N44" s="239"/>
      <c r="O44" s="75"/>
      <c r="P44" s="68"/>
      <c r="Q44" s="48"/>
      <c r="R44" s="78"/>
      <c r="S44" s="155"/>
    </row>
    <row r="45" spans="1:32" ht="15" customHeight="1" x14ac:dyDescent="0.25">
      <c r="A45" s="264" t="s">
        <v>121</v>
      </c>
      <c r="B45" s="265"/>
      <c r="C45" s="111"/>
      <c r="D45" s="48"/>
      <c r="E45" s="52"/>
      <c r="F45" s="48"/>
      <c r="G45" s="56"/>
      <c r="H45" s="57"/>
      <c r="I45" s="145"/>
      <c r="J45" s="159"/>
      <c r="K45" s="152"/>
      <c r="L45" s="264" t="s">
        <v>121</v>
      </c>
      <c r="M45" s="265"/>
      <c r="N45" s="111"/>
      <c r="O45" s="48"/>
      <c r="P45" s="52"/>
      <c r="Q45" s="48"/>
      <c r="R45" s="56"/>
      <c r="S45" s="145"/>
    </row>
    <row r="46" spans="1:32" ht="15" customHeight="1" x14ac:dyDescent="0.25">
      <c r="A46" s="235" t="s">
        <v>122</v>
      </c>
      <c r="B46" s="236"/>
      <c r="C46" s="112"/>
      <c r="D46" s="48"/>
      <c r="E46" s="52"/>
      <c r="F46" s="48"/>
      <c r="G46" s="78"/>
      <c r="H46" s="48"/>
      <c r="I46" s="92"/>
      <c r="J46" s="161"/>
      <c r="K46" s="154"/>
      <c r="L46" s="235" t="s">
        <v>122</v>
      </c>
      <c r="M46" s="236"/>
      <c r="N46" s="112"/>
      <c r="O46" s="48"/>
      <c r="P46" s="52"/>
      <c r="Q46" s="48"/>
      <c r="R46" s="78"/>
      <c r="S46" s="155"/>
    </row>
    <row r="47" spans="1:32" ht="15" customHeight="1" x14ac:dyDescent="0.25">
      <c r="A47" s="235" t="s">
        <v>118</v>
      </c>
      <c r="B47" s="236"/>
      <c r="C47" s="112"/>
      <c r="D47" s="48"/>
      <c r="E47" s="52"/>
      <c r="F47" s="48"/>
      <c r="G47" s="48"/>
      <c r="H47" s="48"/>
      <c r="I47" s="92"/>
      <c r="J47" s="159"/>
      <c r="K47" s="152"/>
      <c r="L47" s="235" t="s">
        <v>118</v>
      </c>
      <c r="M47" s="236"/>
      <c r="N47" s="112"/>
      <c r="O47" s="48"/>
      <c r="P47" s="52"/>
      <c r="Q47" s="48"/>
      <c r="R47" s="48"/>
      <c r="S47" s="155"/>
    </row>
    <row r="48" spans="1:32" ht="15" customHeight="1" x14ac:dyDescent="0.25">
      <c r="A48" s="235" t="s">
        <v>119</v>
      </c>
      <c r="B48" s="236"/>
      <c r="C48" s="112"/>
      <c r="D48" s="48"/>
      <c r="E48" s="52"/>
      <c r="F48" s="69"/>
      <c r="G48" s="48"/>
      <c r="H48" s="48"/>
      <c r="I48" s="92"/>
      <c r="J48" s="159"/>
      <c r="K48" s="152"/>
      <c r="L48" s="235" t="s">
        <v>119</v>
      </c>
      <c r="M48" s="236"/>
      <c r="N48" s="112"/>
      <c r="O48" s="48"/>
      <c r="P48" s="52"/>
      <c r="Q48" s="69"/>
      <c r="R48" s="48"/>
      <c r="S48" s="155"/>
    </row>
    <row r="49" spans="1:19" ht="15" customHeight="1" x14ac:dyDescent="0.25">
      <c r="A49" s="235" t="s">
        <v>15</v>
      </c>
      <c r="B49" s="236"/>
      <c r="C49" s="112"/>
      <c r="D49" s="48"/>
      <c r="E49" s="52"/>
      <c r="F49" s="48"/>
      <c r="G49" s="48"/>
      <c r="H49" s="48"/>
      <c r="I49" s="92"/>
      <c r="J49" s="159"/>
      <c r="K49" s="152"/>
      <c r="L49" s="235" t="s">
        <v>15</v>
      </c>
      <c r="M49" s="236"/>
      <c r="N49" s="112"/>
      <c r="O49" s="48"/>
      <c r="P49" s="52"/>
      <c r="Q49" s="48"/>
      <c r="R49" s="48"/>
      <c r="S49" s="155"/>
    </row>
    <row r="50" spans="1:19" ht="15" customHeight="1" x14ac:dyDescent="0.25">
      <c r="A50" s="235" t="s">
        <v>123</v>
      </c>
      <c r="B50" s="236"/>
      <c r="C50" s="215">
        <f>E36</f>
        <v>0</v>
      </c>
      <c r="D50" s="48"/>
      <c r="E50" s="52"/>
      <c r="F50" s="48"/>
      <c r="G50" s="48"/>
      <c r="H50" s="48"/>
      <c r="I50" s="92"/>
      <c r="J50" s="159"/>
      <c r="K50" s="152"/>
      <c r="L50" s="235" t="s">
        <v>123</v>
      </c>
      <c r="M50" s="236"/>
      <c r="N50" s="215">
        <f>P36</f>
        <v>0</v>
      </c>
      <c r="O50" s="48"/>
      <c r="P50" s="52"/>
      <c r="Q50" s="48"/>
      <c r="R50" s="48"/>
      <c r="S50" s="155"/>
    </row>
    <row r="51" spans="1:19" ht="15" customHeight="1" x14ac:dyDescent="0.25">
      <c r="A51" s="235" t="s">
        <v>124</v>
      </c>
      <c r="B51" s="236"/>
      <c r="C51" s="134">
        <f>C46*C45 + (0.5*C46*C46*C47) + (0.5*C46*C46*C48)</f>
        <v>0</v>
      </c>
      <c r="D51" s="48"/>
      <c r="E51" s="52"/>
      <c r="F51" s="48"/>
      <c r="G51" s="48"/>
      <c r="H51" s="48"/>
      <c r="I51" s="92"/>
      <c r="J51" s="159"/>
      <c r="K51" s="152"/>
      <c r="L51" s="235" t="s">
        <v>124</v>
      </c>
      <c r="M51" s="236"/>
      <c r="N51" s="134">
        <f>N46*N45 + (0.5*N46*N46*N47) + (0.5*N46*N46*N48)</f>
        <v>0</v>
      </c>
      <c r="O51" s="48"/>
      <c r="P51" s="52"/>
      <c r="Q51" s="48"/>
      <c r="R51" s="48"/>
      <c r="S51" s="155"/>
    </row>
    <row r="52" spans="1:19" ht="15" customHeight="1" x14ac:dyDescent="0.25">
      <c r="A52" s="235" t="s">
        <v>125</v>
      </c>
      <c r="B52" s="236"/>
      <c r="C52" s="135">
        <f>C45 + C46*((1+C47^2)^0.5+(1+C48^2)^0.5)</f>
        <v>0</v>
      </c>
      <c r="D52" s="48"/>
      <c r="E52" s="52"/>
      <c r="F52" s="48"/>
      <c r="G52" s="48"/>
      <c r="H52" s="48"/>
      <c r="I52" s="92"/>
      <c r="J52" s="159"/>
      <c r="K52" s="152"/>
      <c r="L52" s="235" t="s">
        <v>125</v>
      </c>
      <c r="M52" s="236"/>
      <c r="N52" s="135">
        <f>N45 + N46*((1+N47^2)^0.5+(1+N48^2)^0.5)</f>
        <v>0</v>
      </c>
      <c r="O52" s="48"/>
      <c r="P52" s="52"/>
      <c r="Q52" s="48"/>
      <c r="R52" s="48"/>
      <c r="S52" s="155"/>
    </row>
    <row r="53" spans="1:19" ht="15" customHeight="1" x14ac:dyDescent="0.25">
      <c r="A53" s="235" t="s">
        <v>18</v>
      </c>
      <c r="B53" s="236"/>
      <c r="C53" s="136" t="e">
        <f>C51/C52</f>
        <v>#DIV/0!</v>
      </c>
      <c r="D53" s="48"/>
      <c r="E53" s="52"/>
      <c r="F53" s="48"/>
      <c r="G53" s="48"/>
      <c r="H53" s="48"/>
      <c r="I53" s="92"/>
      <c r="J53" s="159"/>
      <c r="K53" s="152"/>
      <c r="L53" s="235" t="s">
        <v>18</v>
      </c>
      <c r="M53" s="236"/>
      <c r="N53" s="136" t="e">
        <f>N51/N52</f>
        <v>#DIV/0!</v>
      </c>
      <c r="O53" s="48"/>
      <c r="P53" s="52"/>
      <c r="Q53" s="48"/>
      <c r="R53" s="48"/>
      <c r="S53" s="155"/>
    </row>
    <row r="54" spans="1:19" ht="15" customHeight="1" thickBot="1" x14ac:dyDescent="0.3">
      <c r="A54" s="233" t="s">
        <v>16</v>
      </c>
      <c r="B54" s="234"/>
      <c r="C54" s="137" t="e">
        <f>(1.49*((C53)^(2/3))*((C50)^0.5))/(C49)</f>
        <v>#DIV/0!</v>
      </c>
      <c r="D54" s="48"/>
      <c r="E54" s="52"/>
      <c r="F54" s="48"/>
      <c r="G54" s="60"/>
      <c r="H54" s="48"/>
      <c r="I54" s="92"/>
      <c r="J54" s="159"/>
      <c r="K54" s="152"/>
      <c r="L54" s="233" t="s">
        <v>111</v>
      </c>
      <c r="M54" s="234"/>
      <c r="N54" s="137" t="e">
        <f>(1.49*((N53)^(2/3))*((N50)^0.5))/(N49)</f>
        <v>#DIV/0!</v>
      </c>
      <c r="O54" s="48"/>
      <c r="P54" s="52"/>
      <c r="Q54" s="48"/>
      <c r="R54" s="60"/>
      <c r="S54" s="155"/>
    </row>
    <row r="55" spans="1:19" ht="15" customHeight="1" thickBot="1" x14ac:dyDescent="0.3">
      <c r="A55" s="58"/>
      <c r="B55" s="48"/>
      <c r="C55" s="48"/>
      <c r="D55" s="48"/>
      <c r="E55" s="49"/>
      <c r="F55" s="74"/>
      <c r="G55" s="74"/>
      <c r="H55" s="48"/>
      <c r="I55" s="92"/>
      <c r="J55" s="159"/>
      <c r="K55" s="152"/>
      <c r="M55" s="48"/>
      <c r="N55" s="48"/>
      <c r="O55" s="48"/>
      <c r="P55" s="49"/>
      <c r="Q55" s="74"/>
      <c r="R55" s="74"/>
      <c r="S55" s="155"/>
    </row>
    <row r="56" spans="1:19" ht="15" customHeight="1" thickBot="1" x14ac:dyDescent="0.3">
      <c r="A56" s="227" t="s">
        <v>349</v>
      </c>
      <c r="B56" s="228"/>
      <c r="C56" s="229"/>
      <c r="D56" s="80"/>
      <c r="E56" s="49"/>
      <c r="F56" s="74"/>
      <c r="G56" s="74"/>
      <c r="H56" s="48"/>
      <c r="I56" s="92"/>
      <c r="J56" s="159"/>
      <c r="K56" s="152"/>
      <c r="L56" s="227" t="s">
        <v>349</v>
      </c>
      <c r="M56" s="228"/>
      <c r="N56" s="229"/>
      <c r="O56" s="80"/>
      <c r="P56" s="49"/>
      <c r="Q56" s="74"/>
      <c r="R56" s="74"/>
      <c r="S56" s="155"/>
    </row>
    <row r="57" spans="1:19" ht="15" customHeight="1" x14ac:dyDescent="0.35">
      <c r="A57" s="225" t="s">
        <v>127</v>
      </c>
      <c r="B57" s="226"/>
      <c r="C57" s="138" t="e">
        <f>SUM(F34:F36)</f>
        <v>#DIV/0!</v>
      </c>
      <c r="D57" s="78"/>
      <c r="E57" s="49"/>
      <c r="F57" s="74"/>
      <c r="G57" s="74"/>
      <c r="H57" s="48"/>
      <c r="I57" s="92"/>
      <c r="J57" s="159"/>
      <c r="K57" s="152"/>
      <c r="L57" s="225" t="s">
        <v>127</v>
      </c>
      <c r="M57" s="226"/>
      <c r="N57" s="138" t="e">
        <f>SUM(Q34:Q36)</f>
        <v>#DIV/0!</v>
      </c>
      <c r="O57" s="78"/>
      <c r="P57" s="49"/>
      <c r="Q57" s="74"/>
      <c r="R57" s="74"/>
      <c r="S57" s="155"/>
    </row>
    <row r="58" spans="1:19" ht="15" customHeight="1" x14ac:dyDescent="0.35">
      <c r="A58" s="223" t="s">
        <v>126</v>
      </c>
      <c r="B58" s="224"/>
      <c r="C58" s="135" t="e">
        <f>C57/60</f>
        <v>#DIV/0!</v>
      </c>
      <c r="D58" s="78"/>
      <c r="E58" s="49"/>
      <c r="F58" s="74"/>
      <c r="G58" s="74"/>
      <c r="H58" s="48"/>
      <c r="I58" s="92"/>
      <c r="J58" s="159"/>
      <c r="K58" s="152"/>
      <c r="L58" s="223" t="s">
        <v>126</v>
      </c>
      <c r="M58" s="224"/>
      <c r="N58" s="135" t="e">
        <f>N57/60</f>
        <v>#DIV/0!</v>
      </c>
      <c r="O58" s="78"/>
      <c r="P58" s="49"/>
      <c r="Q58" s="74"/>
      <c r="R58" s="74"/>
      <c r="S58" s="155"/>
    </row>
    <row r="59" spans="1:19" ht="15" customHeight="1" x14ac:dyDescent="0.35">
      <c r="A59" s="256" t="s">
        <v>19</v>
      </c>
      <c r="B59" s="257"/>
      <c r="C59" s="136" t="e">
        <f>0.2*(1000/G30-10)</f>
        <v>#DIV/0!</v>
      </c>
      <c r="D59" s="78"/>
      <c r="E59" s="49"/>
      <c r="F59" s="74"/>
      <c r="G59" s="74"/>
      <c r="H59" s="48"/>
      <c r="I59" s="92"/>
      <c r="J59" s="159"/>
      <c r="K59" s="152"/>
      <c r="L59" s="256" t="s">
        <v>19</v>
      </c>
      <c r="M59" s="257"/>
      <c r="N59" s="136" t="e">
        <f>0.2*(1000/R30-10)</f>
        <v>#DIV/0!</v>
      </c>
      <c r="O59" s="78"/>
      <c r="P59" s="49"/>
      <c r="Q59" s="74"/>
      <c r="R59" s="74"/>
      <c r="S59" s="155"/>
    </row>
    <row r="60" spans="1:19" ht="15" customHeight="1" x14ac:dyDescent="0.35">
      <c r="A60" s="256" t="s">
        <v>20</v>
      </c>
      <c r="B60" s="257"/>
      <c r="C60" s="135" t="e">
        <f>C59/C9</f>
        <v>#DIV/0!</v>
      </c>
      <c r="D60" s="78"/>
      <c r="E60" s="49"/>
      <c r="F60" s="74"/>
      <c r="G60" s="74"/>
      <c r="H60" s="48"/>
      <c r="I60" s="92"/>
      <c r="J60" s="159"/>
      <c r="K60" s="152"/>
      <c r="L60" s="256" t="s">
        <v>20</v>
      </c>
      <c r="M60" s="257"/>
      <c r="N60" s="135" t="e">
        <f>N59/C9</f>
        <v>#DIV/0!</v>
      </c>
      <c r="O60" s="78"/>
      <c r="P60" s="49"/>
      <c r="Q60" s="74"/>
      <c r="R60" s="74"/>
      <c r="S60" s="155"/>
    </row>
    <row r="61" spans="1:19" ht="15" customHeight="1" x14ac:dyDescent="0.35">
      <c r="A61" s="256" t="s">
        <v>21</v>
      </c>
      <c r="B61" s="257"/>
      <c r="C61" s="112"/>
      <c r="D61" s="78" t="s">
        <v>32</v>
      </c>
      <c r="E61" s="49"/>
      <c r="F61" s="74"/>
      <c r="G61" s="74"/>
      <c r="H61" s="48"/>
      <c r="I61" s="92"/>
      <c r="J61" s="159"/>
      <c r="K61" s="152"/>
      <c r="L61" s="256" t="s">
        <v>21</v>
      </c>
      <c r="M61" s="257"/>
      <c r="N61" s="112"/>
      <c r="O61" s="78" t="s">
        <v>32</v>
      </c>
      <c r="P61" s="49"/>
      <c r="Q61" s="74"/>
      <c r="R61" s="74"/>
      <c r="S61" s="155"/>
    </row>
    <row r="62" spans="1:19" ht="15" customHeight="1" x14ac:dyDescent="0.25">
      <c r="A62" s="256" t="s">
        <v>22</v>
      </c>
      <c r="B62" s="257"/>
      <c r="C62" s="112"/>
      <c r="D62" s="78" t="s">
        <v>23</v>
      </c>
      <c r="E62" s="49"/>
      <c r="F62" s="74"/>
      <c r="G62" s="74"/>
      <c r="H62" s="48"/>
      <c r="I62" s="92"/>
      <c r="J62" s="159"/>
      <c r="K62" s="152"/>
      <c r="L62" s="256" t="s">
        <v>22</v>
      </c>
      <c r="M62" s="257"/>
      <c r="N62" s="112"/>
      <c r="O62" s="78" t="s">
        <v>23</v>
      </c>
      <c r="P62" s="49"/>
      <c r="Q62" s="74"/>
      <c r="R62" s="74"/>
      <c r="S62" s="155"/>
    </row>
    <row r="63" spans="1:19" ht="15" customHeight="1" thickBot="1" x14ac:dyDescent="0.4">
      <c r="A63" s="254" t="s">
        <v>128</v>
      </c>
      <c r="B63" s="255"/>
      <c r="C63" s="137" t="e">
        <f>C61*(C28*43560/(5280*5280))*G28*C62</f>
        <v>#DIV/0!</v>
      </c>
      <c r="D63" s="146"/>
      <c r="E63" s="47"/>
      <c r="F63" s="147"/>
      <c r="G63" s="147"/>
      <c r="H63" s="64"/>
      <c r="I63" s="148"/>
      <c r="J63" s="162"/>
      <c r="K63" s="156"/>
      <c r="L63" s="254" t="s">
        <v>128</v>
      </c>
      <c r="M63" s="255"/>
      <c r="N63" s="137" t="e">
        <f>N61*(N28*43560/(5280*5280))*R28*N62</f>
        <v>#DIV/0!</v>
      </c>
      <c r="O63" s="146"/>
      <c r="P63" s="47"/>
      <c r="Q63" s="147"/>
      <c r="R63" s="147"/>
      <c r="S63" s="157"/>
    </row>
    <row r="64" spans="1:19" ht="15" customHeight="1" x14ac:dyDescent="0.25">
      <c r="A64" s="62"/>
      <c r="B64" s="62"/>
      <c r="C64" s="240"/>
      <c r="D64" s="240"/>
      <c r="E64" s="240"/>
      <c r="F64" s="79"/>
      <c r="G64" s="78"/>
      <c r="H64" s="78"/>
      <c r="I64" s="72"/>
      <c r="J64" s="53"/>
      <c r="K64" s="53"/>
    </row>
    <row r="65" spans="1:32" x14ac:dyDescent="0.25">
      <c r="A65" s="62"/>
      <c r="B65" s="62"/>
      <c r="C65" s="240"/>
      <c r="D65" s="240"/>
      <c r="E65" s="240"/>
      <c r="F65" s="79"/>
      <c r="G65" s="78"/>
      <c r="H65" s="78"/>
      <c r="I65" s="72"/>
      <c r="J65" s="53"/>
      <c r="K65" s="53"/>
    </row>
    <row r="66" spans="1:32" x14ac:dyDescent="0.25">
      <c r="A66" s="79"/>
      <c r="B66" s="79"/>
      <c r="C66" s="241"/>
      <c r="D66" s="241"/>
      <c r="E66" s="241"/>
      <c r="F66" s="79"/>
      <c r="G66" s="78"/>
      <c r="H66" s="78"/>
      <c r="I66" s="72"/>
      <c r="J66" s="78"/>
      <c r="K66" s="72"/>
      <c r="AF66" s="6" t="s">
        <v>30</v>
      </c>
    </row>
    <row r="67" spans="1:32" x14ac:dyDescent="0.25">
      <c r="A67" s="48"/>
      <c r="B67" s="48"/>
      <c r="C67" s="48"/>
      <c r="D67" s="48"/>
      <c r="E67" s="49"/>
      <c r="F67" s="48"/>
      <c r="G67" s="48"/>
      <c r="H67" s="48"/>
      <c r="I67" s="53"/>
      <c r="J67" s="48"/>
      <c r="K67" s="53"/>
    </row>
    <row r="68" spans="1:32" x14ac:dyDescent="0.25">
      <c r="A68" s="48"/>
      <c r="B68" s="48"/>
      <c r="C68" s="48"/>
      <c r="D68" s="48"/>
      <c r="E68" s="49"/>
      <c r="F68" s="48"/>
      <c r="G68" s="48"/>
      <c r="H68" s="48"/>
      <c r="I68" s="53"/>
      <c r="J68" s="48"/>
      <c r="K68" s="53"/>
    </row>
    <row r="69" spans="1:32" x14ac:dyDescent="0.25">
      <c r="A69" s="48"/>
      <c r="B69" s="48"/>
      <c r="C69" s="48"/>
      <c r="D69" s="48"/>
      <c r="E69" s="49"/>
      <c r="F69" s="48"/>
      <c r="G69" s="48"/>
      <c r="H69" s="48"/>
      <c r="I69" s="53"/>
      <c r="J69" s="48"/>
      <c r="K69" s="53"/>
    </row>
    <row r="70" spans="1:32" x14ac:dyDescent="0.25">
      <c r="A70" s="48"/>
      <c r="B70" s="48"/>
      <c r="C70" s="48"/>
      <c r="D70" s="48"/>
      <c r="E70" s="49"/>
      <c r="F70" s="48"/>
      <c r="G70" s="48"/>
      <c r="H70" s="48"/>
      <c r="I70" s="53"/>
      <c r="J70" s="48"/>
      <c r="K70" s="53"/>
    </row>
    <row r="71" spans="1:32" x14ac:dyDescent="0.25">
      <c r="A71" s="48"/>
      <c r="B71" s="48"/>
      <c r="C71" s="48"/>
      <c r="D71" s="48"/>
      <c r="E71" s="49"/>
      <c r="F71" s="48"/>
      <c r="G71" s="48"/>
      <c r="H71" s="48"/>
      <c r="I71" s="53"/>
      <c r="J71" s="48"/>
      <c r="K71" s="53"/>
    </row>
    <row r="72" spans="1:32" x14ac:dyDescent="0.25">
      <c r="A72" s="48"/>
      <c r="B72" s="48"/>
      <c r="C72" s="48"/>
      <c r="D72" s="48"/>
      <c r="E72" s="49"/>
      <c r="F72" s="48"/>
      <c r="G72" s="48"/>
      <c r="H72" s="48"/>
      <c r="I72" s="53"/>
      <c r="J72" s="48"/>
      <c r="K72" s="53"/>
    </row>
    <row r="73" spans="1:32" x14ac:dyDescent="0.25">
      <c r="A73" s="48"/>
      <c r="B73" s="48"/>
      <c r="C73" s="48"/>
      <c r="D73" s="48"/>
      <c r="E73" s="49"/>
      <c r="F73" s="48"/>
      <c r="G73" s="48"/>
      <c r="H73" s="48"/>
      <c r="I73" s="53"/>
      <c r="J73" s="48"/>
      <c r="K73" s="53"/>
    </row>
    <row r="74" spans="1:32" x14ac:dyDescent="0.25">
      <c r="A74" s="48"/>
      <c r="B74" s="48"/>
      <c r="C74" s="48"/>
      <c r="D74" s="48"/>
      <c r="E74" s="49"/>
      <c r="F74" s="48"/>
      <c r="G74" s="48"/>
      <c r="H74" s="48"/>
      <c r="I74" s="53"/>
      <c r="J74" s="48"/>
      <c r="K74" s="53"/>
    </row>
    <row r="75" spans="1:32" x14ac:dyDescent="0.25">
      <c r="A75" s="48"/>
      <c r="B75" s="48"/>
      <c r="C75" s="48"/>
      <c r="D75" s="48"/>
      <c r="E75" s="49"/>
      <c r="F75" s="48"/>
      <c r="G75" s="48"/>
      <c r="H75" s="48"/>
      <c r="I75" s="53"/>
      <c r="J75" s="48"/>
      <c r="K75" s="53"/>
    </row>
    <row r="76" spans="1:32" x14ac:dyDescent="0.25">
      <c r="A76" s="48"/>
      <c r="B76" s="48"/>
      <c r="C76" s="48"/>
      <c r="D76" s="48"/>
      <c r="E76" s="49"/>
      <c r="F76" s="48"/>
      <c r="G76" s="48"/>
      <c r="H76" s="48"/>
      <c r="I76" s="53"/>
      <c r="J76" s="48"/>
      <c r="K76" s="53"/>
    </row>
    <row r="77" spans="1:32" x14ac:dyDescent="0.25">
      <c r="A77" s="48"/>
      <c r="B77" s="48"/>
      <c r="C77" s="48"/>
      <c r="D77" s="48"/>
      <c r="E77" s="49"/>
      <c r="F77" s="48"/>
      <c r="G77" s="48"/>
      <c r="H77" s="48"/>
      <c r="I77" s="53"/>
      <c r="J77" s="48"/>
      <c r="K77" s="53"/>
    </row>
    <row r="78" spans="1:32" x14ac:dyDescent="0.25">
      <c r="A78" s="48"/>
      <c r="B78" s="48"/>
      <c r="C78" s="48"/>
      <c r="D78" s="48"/>
      <c r="E78" s="49"/>
      <c r="F78" s="48"/>
      <c r="G78" s="48"/>
      <c r="H78" s="48"/>
      <c r="I78" s="53"/>
      <c r="J78" s="48"/>
      <c r="K78" s="53"/>
    </row>
    <row r="79" spans="1:32" x14ac:dyDescent="0.25">
      <c r="A79" s="48"/>
      <c r="B79" s="48"/>
      <c r="C79" s="48"/>
      <c r="D79" s="48"/>
      <c r="E79" s="49"/>
      <c r="F79" s="48"/>
      <c r="G79" s="48"/>
      <c r="H79" s="48"/>
      <c r="I79" s="53"/>
      <c r="J79" s="48"/>
      <c r="K79" s="53"/>
    </row>
    <row r="80" spans="1:32" x14ac:dyDescent="0.25">
      <c r="A80" s="48"/>
      <c r="B80" s="48"/>
      <c r="C80" s="48"/>
      <c r="D80" s="48"/>
      <c r="E80" s="49"/>
      <c r="F80" s="48"/>
      <c r="G80" s="48"/>
      <c r="H80" s="48"/>
      <c r="I80" s="53"/>
      <c r="J80" s="48"/>
      <c r="K80" s="53"/>
    </row>
    <row r="81" spans="1:11" x14ac:dyDescent="0.25">
      <c r="A81" s="48"/>
      <c r="B81" s="48"/>
      <c r="C81" s="48"/>
      <c r="D81" s="48"/>
      <c r="E81" s="49"/>
      <c r="F81" s="48"/>
      <c r="G81" s="48"/>
      <c r="H81" s="48"/>
      <c r="I81" s="53"/>
      <c r="J81" s="48"/>
      <c r="K81" s="53"/>
    </row>
    <row r="82" spans="1:11" x14ac:dyDescent="0.25">
      <c r="A82" s="48"/>
      <c r="B82" s="48"/>
      <c r="C82" s="48"/>
      <c r="D82" s="48"/>
      <c r="E82" s="49"/>
      <c r="F82" s="48"/>
      <c r="G82" s="48"/>
      <c r="H82" s="48"/>
      <c r="I82" s="53"/>
      <c r="J82" s="48"/>
      <c r="K82" s="53"/>
    </row>
    <row r="83" spans="1:11" x14ac:dyDescent="0.25">
      <c r="A83" s="48"/>
      <c r="B83" s="48"/>
      <c r="C83" s="48"/>
      <c r="D83" s="48"/>
      <c r="E83" s="49"/>
      <c r="F83" s="48"/>
      <c r="G83" s="48"/>
      <c r="H83" s="48"/>
      <c r="I83" s="53"/>
      <c r="J83" s="48"/>
      <c r="K83" s="53"/>
    </row>
    <row r="84" spans="1:11" x14ac:dyDescent="0.25">
      <c r="A84" s="48"/>
      <c r="B84" s="48"/>
      <c r="C84" s="48"/>
      <c r="D84" s="48"/>
      <c r="E84" s="49"/>
      <c r="F84" s="48"/>
      <c r="G84" s="48"/>
      <c r="H84" s="48"/>
      <c r="I84" s="53"/>
      <c r="J84" s="48"/>
      <c r="K84" s="53"/>
    </row>
    <row r="85" spans="1:11" x14ac:dyDescent="0.25">
      <c r="A85" s="48"/>
      <c r="B85" s="48"/>
      <c r="C85" s="48"/>
      <c r="D85" s="48"/>
      <c r="E85" s="49"/>
      <c r="F85" s="48"/>
      <c r="G85" s="48"/>
      <c r="H85" s="48"/>
      <c r="I85" s="53"/>
      <c r="J85" s="48"/>
      <c r="K85" s="53"/>
    </row>
    <row r="86" spans="1:11" x14ac:dyDescent="0.25">
      <c r="A86" s="48"/>
      <c r="B86" s="48"/>
      <c r="C86" s="48"/>
      <c r="D86" s="48"/>
      <c r="E86" s="49"/>
      <c r="F86" s="48"/>
      <c r="G86" s="48"/>
      <c r="H86" s="48"/>
      <c r="I86" s="53"/>
      <c r="J86" s="48"/>
      <c r="K86" s="53"/>
    </row>
    <row r="87" spans="1:11" x14ac:dyDescent="0.25">
      <c r="A87" s="48"/>
      <c r="B87" s="48"/>
      <c r="C87" s="48"/>
      <c r="D87" s="48"/>
      <c r="E87" s="49"/>
      <c r="F87" s="48"/>
      <c r="G87" s="48"/>
      <c r="H87" s="48"/>
      <c r="I87" s="53"/>
      <c r="J87" s="48"/>
      <c r="K87" s="53"/>
    </row>
    <row r="88" spans="1:11" x14ac:dyDescent="0.25">
      <c r="A88" s="48"/>
      <c r="B88" s="48"/>
      <c r="C88" s="48"/>
      <c r="D88" s="48"/>
      <c r="E88" s="49"/>
      <c r="F88" s="48"/>
      <c r="G88" s="48"/>
      <c r="H88" s="48"/>
      <c r="I88" s="53"/>
      <c r="J88" s="48"/>
      <c r="K88" s="53"/>
    </row>
    <row r="89" spans="1:11" x14ac:dyDescent="0.25">
      <c r="A89" s="48"/>
      <c r="B89" s="48"/>
      <c r="C89" s="48"/>
      <c r="D89" s="48"/>
      <c r="E89" s="49"/>
      <c r="F89" s="48"/>
      <c r="G89" s="48"/>
      <c r="H89" s="48"/>
      <c r="I89" s="53"/>
      <c r="J89" s="48"/>
      <c r="K89" s="53"/>
    </row>
    <row r="90" spans="1:11" x14ac:dyDescent="0.25">
      <c r="A90" s="48"/>
      <c r="B90" s="48"/>
      <c r="C90" s="48"/>
      <c r="D90" s="48"/>
      <c r="E90" s="49"/>
      <c r="F90" s="48"/>
      <c r="G90" s="48"/>
      <c r="H90" s="48"/>
      <c r="I90" s="53"/>
      <c r="J90" s="48"/>
      <c r="K90" s="53"/>
    </row>
    <row r="91" spans="1:11" x14ac:dyDescent="0.25">
      <c r="A91" s="48"/>
      <c r="B91" s="48"/>
      <c r="C91" s="48"/>
      <c r="D91" s="48"/>
      <c r="E91" s="49"/>
      <c r="F91" s="48"/>
      <c r="G91" s="48"/>
      <c r="H91" s="48"/>
      <c r="I91" s="53"/>
      <c r="J91" s="48"/>
      <c r="K91" s="53"/>
    </row>
    <row r="92" spans="1:11" x14ac:dyDescent="0.25">
      <c r="A92" s="48"/>
      <c r="B92" s="48"/>
      <c r="C92" s="48"/>
      <c r="D92" s="48"/>
      <c r="E92" s="49"/>
      <c r="F92" s="48"/>
      <c r="G92" s="48"/>
      <c r="H92" s="48"/>
      <c r="I92" s="53"/>
      <c r="J92" s="48"/>
      <c r="K92" s="53"/>
    </row>
    <row r="93" spans="1:11" x14ac:dyDescent="0.25">
      <c r="A93" s="48"/>
      <c r="B93" s="48"/>
      <c r="C93" s="48"/>
      <c r="D93" s="48"/>
      <c r="E93" s="49"/>
      <c r="F93" s="48"/>
      <c r="G93" s="48"/>
      <c r="H93" s="48"/>
      <c r="I93" s="53"/>
      <c r="J93" s="48"/>
      <c r="K93" s="53"/>
    </row>
    <row r="94" spans="1:11" x14ac:dyDescent="0.25">
      <c r="A94" s="48"/>
      <c r="B94" s="48"/>
      <c r="C94" s="48"/>
      <c r="D94" s="48"/>
      <c r="E94" s="49"/>
      <c r="F94" s="48"/>
      <c r="G94" s="48"/>
      <c r="H94" s="48"/>
      <c r="I94" s="53"/>
      <c r="J94" s="48"/>
      <c r="K94" s="53"/>
    </row>
    <row r="95" spans="1:11" x14ac:dyDescent="0.25">
      <c r="A95" s="48"/>
      <c r="B95" s="48"/>
      <c r="C95" s="48"/>
      <c r="D95" s="48"/>
      <c r="E95" s="49"/>
      <c r="F95" s="48"/>
      <c r="G95" s="48"/>
      <c r="H95" s="48"/>
      <c r="I95" s="53"/>
      <c r="J95" s="48"/>
      <c r="K95" s="53"/>
    </row>
    <row r="96" spans="1:11" x14ac:dyDescent="0.25">
      <c r="A96" s="48"/>
      <c r="B96" s="48"/>
      <c r="C96" s="48"/>
      <c r="D96" s="48"/>
      <c r="E96" s="49"/>
      <c r="F96" s="48"/>
      <c r="G96" s="48"/>
      <c r="H96" s="48"/>
      <c r="I96" s="53"/>
      <c r="J96" s="48"/>
      <c r="K96" s="53"/>
    </row>
    <row r="97" spans="1:11" x14ac:dyDescent="0.25">
      <c r="A97" s="48"/>
      <c r="B97" s="48"/>
      <c r="C97" s="48"/>
      <c r="D97" s="48"/>
      <c r="E97" s="49"/>
      <c r="F97" s="48"/>
      <c r="G97" s="48"/>
      <c r="H97" s="48"/>
      <c r="I97" s="53"/>
      <c r="J97" s="48"/>
      <c r="K97" s="53"/>
    </row>
    <row r="98" spans="1:11" x14ac:dyDescent="0.25">
      <c r="A98" s="48"/>
      <c r="B98" s="48"/>
      <c r="C98" s="48"/>
      <c r="D98" s="48"/>
      <c r="E98" s="49"/>
      <c r="F98" s="48"/>
      <c r="G98" s="48"/>
      <c r="H98" s="48"/>
      <c r="I98" s="53"/>
      <c r="J98" s="48"/>
      <c r="K98" s="53"/>
    </row>
    <row r="99" spans="1:11" x14ac:dyDescent="0.25">
      <c r="A99" s="48"/>
      <c r="B99" s="48"/>
      <c r="C99" s="48"/>
      <c r="D99" s="48"/>
      <c r="E99" s="49"/>
      <c r="F99" s="48"/>
      <c r="G99" s="48"/>
      <c r="H99" s="48"/>
      <c r="I99" s="53"/>
      <c r="J99" s="48"/>
      <c r="K99" s="53"/>
    </row>
    <row r="100" spans="1:11" x14ac:dyDescent="0.25">
      <c r="A100" s="48"/>
      <c r="B100" s="48"/>
      <c r="C100" s="48"/>
      <c r="D100" s="48"/>
      <c r="E100" s="49"/>
      <c r="F100" s="48"/>
      <c r="G100" s="48"/>
      <c r="H100" s="48"/>
      <c r="I100" s="53"/>
      <c r="J100" s="48"/>
      <c r="K100" s="53"/>
    </row>
    <row r="101" spans="1:11" x14ac:dyDescent="0.25">
      <c r="A101" s="48"/>
      <c r="B101" s="48"/>
      <c r="C101" s="48"/>
      <c r="D101" s="48"/>
      <c r="E101" s="49"/>
      <c r="F101" s="48"/>
      <c r="G101" s="48"/>
      <c r="H101" s="48"/>
      <c r="I101" s="53"/>
      <c r="J101" s="48"/>
      <c r="K101" s="53"/>
    </row>
    <row r="102" spans="1:11" x14ac:dyDescent="0.25">
      <c r="A102" s="48"/>
      <c r="B102" s="48"/>
      <c r="C102" s="48"/>
      <c r="D102" s="48"/>
      <c r="E102" s="49"/>
      <c r="F102" s="48"/>
      <c r="G102" s="48"/>
      <c r="H102" s="48"/>
      <c r="I102" s="53"/>
      <c r="J102" s="48"/>
      <c r="K102" s="53"/>
    </row>
    <row r="103" spans="1:11" x14ac:dyDescent="0.25">
      <c r="A103" s="48"/>
      <c r="B103" s="48"/>
      <c r="C103" s="48"/>
      <c r="D103" s="48"/>
      <c r="E103" s="49"/>
      <c r="F103" s="48"/>
      <c r="G103" s="48"/>
      <c r="H103" s="48"/>
      <c r="I103" s="53"/>
      <c r="J103" s="48"/>
      <c r="K103" s="53"/>
    </row>
    <row r="104" spans="1:11" x14ac:dyDescent="0.25">
      <c r="A104" s="48"/>
      <c r="B104" s="48"/>
      <c r="C104" s="48"/>
      <c r="D104" s="48"/>
      <c r="E104" s="49"/>
      <c r="F104" s="48"/>
      <c r="G104" s="48"/>
      <c r="H104" s="48"/>
      <c r="I104" s="53"/>
      <c r="J104" s="48"/>
      <c r="K104" s="53"/>
    </row>
    <row r="105" spans="1:11" x14ac:dyDescent="0.25">
      <c r="A105" s="48"/>
      <c r="B105" s="48"/>
      <c r="C105" s="48"/>
      <c r="D105" s="48"/>
      <c r="E105" s="49"/>
      <c r="F105" s="48"/>
      <c r="G105" s="48"/>
      <c r="H105" s="48"/>
      <c r="I105" s="53"/>
      <c r="J105" s="48"/>
      <c r="K105" s="53"/>
    </row>
    <row r="106" spans="1:11" x14ac:dyDescent="0.25">
      <c r="A106" s="48"/>
      <c r="B106" s="48"/>
      <c r="C106" s="48"/>
      <c r="D106" s="48"/>
      <c r="E106" s="49"/>
      <c r="F106" s="48"/>
      <c r="G106" s="48"/>
      <c r="H106" s="48"/>
      <c r="I106" s="53"/>
      <c r="J106" s="48"/>
      <c r="K106" s="53"/>
    </row>
    <row r="107" spans="1:11" x14ac:dyDescent="0.25">
      <c r="A107" s="48"/>
      <c r="B107" s="48"/>
      <c r="C107" s="48"/>
      <c r="D107" s="48"/>
      <c r="E107" s="49"/>
      <c r="F107" s="48"/>
      <c r="G107" s="48"/>
      <c r="H107" s="48"/>
      <c r="I107" s="53"/>
      <c r="J107" s="48"/>
      <c r="K107" s="53"/>
    </row>
    <row r="108" spans="1:11" x14ac:dyDescent="0.25">
      <c r="A108" s="48"/>
      <c r="B108" s="48"/>
      <c r="C108" s="48"/>
      <c r="D108" s="48"/>
      <c r="E108" s="49"/>
      <c r="F108" s="48"/>
      <c r="G108" s="48"/>
      <c r="H108" s="48"/>
      <c r="I108" s="53"/>
      <c r="J108" s="48"/>
      <c r="K108" s="53"/>
    </row>
    <row r="109" spans="1:11" x14ac:dyDescent="0.25">
      <c r="A109" s="48"/>
      <c r="B109" s="48"/>
      <c r="C109" s="48"/>
      <c r="D109" s="48"/>
      <c r="E109" s="49"/>
      <c r="F109" s="48"/>
      <c r="G109" s="48"/>
      <c r="H109" s="48"/>
      <c r="I109" s="53"/>
      <c r="J109" s="48"/>
      <c r="K109" s="53"/>
    </row>
    <row r="110" spans="1:11" x14ac:dyDescent="0.25">
      <c r="A110" s="48"/>
      <c r="B110" s="48"/>
      <c r="C110" s="48"/>
      <c r="D110" s="48"/>
      <c r="E110" s="49"/>
      <c r="F110" s="48"/>
      <c r="G110" s="48"/>
      <c r="H110" s="48"/>
      <c r="I110" s="53"/>
      <c r="J110" s="48"/>
      <c r="K110" s="53"/>
    </row>
    <row r="111" spans="1:11" x14ac:dyDescent="0.25">
      <c r="A111" s="48"/>
      <c r="B111" s="48"/>
      <c r="C111" s="48"/>
      <c r="D111" s="48"/>
      <c r="E111" s="49"/>
      <c r="F111" s="48"/>
      <c r="G111" s="48"/>
      <c r="H111" s="48"/>
      <c r="I111" s="53"/>
      <c r="J111" s="48"/>
      <c r="K111" s="53"/>
    </row>
    <row r="112" spans="1:11" x14ac:dyDescent="0.25">
      <c r="A112" s="48"/>
      <c r="B112" s="48"/>
      <c r="C112" s="48"/>
      <c r="D112" s="48"/>
      <c r="E112" s="49"/>
      <c r="F112" s="48"/>
      <c r="G112" s="48"/>
      <c r="H112" s="48"/>
      <c r="I112" s="53"/>
      <c r="J112" s="48"/>
      <c r="K112" s="53"/>
    </row>
    <row r="113" spans="1:11" x14ac:dyDescent="0.25">
      <c r="A113" s="48"/>
      <c r="B113" s="48"/>
      <c r="C113" s="48"/>
      <c r="D113" s="48"/>
      <c r="E113" s="49"/>
      <c r="F113" s="48"/>
      <c r="G113" s="48"/>
      <c r="H113" s="48"/>
      <c r="I113" s="53"/>
      <c r="J113" s="48"/>
      <c r="K113" s="53"/>
    </row>
    <row r="114" spans="1:11" x14ac:dyDescent="0.25">
      <c r="A114" s="48"/>
      <c r="B114" s="48"/>
      <c r="C114" s="48"/>
      <c r="D114" s="48"/>
      <c r="E114" s="49"/>
      <c r="F114" s="48"/>
      <c r="G114" s="48"/>
      <c r="H114" s="48"/>
      <c r="I114" s="53"/>
      <c r="J114" s="48"/>
      <c r="K114" s="53"/>
    </row>
    <row r="115" spans="1:11" x14ac:dyDescent="0.25">
      <c r="A115" s="48"/>
      <c r="B115" s="48"/>
      <c r="C115" s="48"/>
      <c r="D115" s="48"/>
      <c r="E115" s="49"/>
      <c r="F115" s="48"/>
      <c r="G115" s="48"/>
      <c r="H115" s="48"/>
      <c r="I115" s="53"/>
      <c r="J115" s="48"/>
      <c r="K115" s="53"/>
    </row>
    <row r="116" spans="1:11" x14ac:dyDescent="0.25">
      <c r="A116" s="48"/>
      <c r="B116" s="48"/>
      <c r="C116" s="48"/>
      <c r="D116" s="48"/>
      <c r="E116" s="49"/>
      <c r="F116" s="48"/>
      <c r="G116" s="48"/>
      <c r="H116" s="48"/>
      <c r="I116" s="53"/>
      <c r="J116" s="48"/>
      <c r="K116" s="53"/>
    </row>
    <row r="117" spans="1:11" x14ac:dyDescent="0.25">
      <c r="A117" s="48"/>
      <c r="B117" s="48"/>
      <c r="C117" s="48"/>
      <c r="D117" s="48"/>
      <c r="E117" s="49"/>
      <c r="F117" s="48"/>
      <c r="G117" s="48"/>
      <c r="H117" s="48"/>
      <c r="I117" s="53"/>
      <c r="J117" s="48"/>
      <c r="K117" s="53"/>
    </row>
    <row r="118" spans="1:11" x14ac:dyDescent="0.25">
      <c r="A118" s="48"/>
      <c r="B118" s="48"/>
      <c r="C118" s="48"/>
      <c r="D118" s="48"/>
      <c r="E118" s="49"/>
      <c r="F118" s="48"/>
      <c r="G118" s="48"/>
      <c r="H118" s="48"/>
      <c r="I118" s="53"/>
      <c r="J118" s="48"/>
      <c r="K118" s="53"/>
    </row>
    <row r="119" spans="1:11" x14ac:dyDescent="0.25">
      <c r="A119" s="48"/>
      <c r="B119" s="48"/>
      <c r="C119" s="48"/>
      <c r="D119" s="48"/>
      <c r="E119" s="49"/>
      <c r="F119" s="48"/>
      <c r="G119" s="48"/>
      <c r="H119" s="48"/>
      <c r="I119" s="53"/>
      <c r="J119" s="48"/>
      <c r="K119" s="53"/>
    </row>
  </sheetData>
  <sheetProtection insertRows="0"/>
  <mergeCells count="94">
    <mergeCell ref="L8:O8"/>
    <mergeCell ref="P8:S8"/>
    <mergeCell ref="C1:G1"/>
    <mergeCell ref="C2:G2"/>
    <mergeCell ref="C5:D5"/>
    <mergeCell ref="C6:D6"/>
    <mergeCell ref="L7:S7"/>
    <mergeCell ref="C3:H3"/>
    <mergeCell ref="A12:H12"/>
    <mergeCell ref="A14:H14"/>
    <mergeCell ref="L14:S14"/>
    <mergeCell ref="B15:E15"/>
    <mergeCell ref="M15:P15"/>
    <mergeCell ref="B17:E17"/>
    <mergeCell ref="M17:P17"/>
    <mergeCell ref="B18:E18"/>
    <mergeCell ref="M18:P18"/>
    <mergeCell ref="B19:E19"/>
    <mergeCell ref="M19:P19"/>
    <mergeCell ref="B20:E20"/>
    <mergeCell ref="M20:P20"/>
    <mergeCell ref="B21:E21"/>
    <mergeCell ref="M21:P21"/>
    <mergeCell ref="B22:E22"/>
    <mergeCell ref="M22:P22"/>
    <mergeCell ref="B23:E23"/>
    <mergeCell ref="M23:P23"/>
    <mergeCell ref="B24:E24"/>
    <mergeCell ref="M24:P24"/>
    <mergeCell ref="B25:E25"/>
    <mergeCell ref="M25:P25"/>
    <mergeCell ref="B26:E26"/>
    <mergeCell ref="M26:P26"/>
    <mergeCell ref="A32:F32"/>
    <mergeCell ref="L32:Q32"/>
    <mergeCell ref="B33:C33"/>
    <mergeCell ref="M33:N33"/>
    <mergeCell ref="B34:C34"/>
    <mergeCell ref="M34:N34"/>
    <mergeCell ref="B35:C35"/>
    <mergeCell ref="M35:N35"/>
    <mergeCell ref="B36:C36"/>
    <mergeCell ref="M36:N36"/>
    <mergeCell ref="A38:C38"/>
    <mergeCell ref="L38:N38"/>
    <mergeCell ref="A39:B39"/>
    <mergeCell ref="L39:M39"/>
    <mergeCell ref="A40:B40"/>
    <mergeCell ref="L40:M40"/>
    <mergeCell ref="A42:B42"/>
    <mergeCell ref="L42:M42"/>
    <mergeCell ref="A44:C44"/>
    <mergeCell ref="L44:N44"/>
    <mergeCell ref="A45:B45"/>
    <mergeCell ref="L45:M45"/>
    <mergeCell ref="A46:B46"/>
    <mergeCell ref="L46:M46"/>
    <mergeCell ref="A47:B47"/>
    <mergeCell ref="L47:M47"/>
    <mergeCell ref="A48:B48"/>
    <mergeCell ref="L48:M48"/>
    <mergeCell ref="A49:B49"/>
    <mergeCell ref="L49:M49"/>
    <mergeCell ref="A50:B50"/>
    <mergeCell ref="L50:M50"/>
    <mergeCell ref="A51:B51"/>
    <mergeCell ref="L51:M51"/>
    <mergeCell ref="A52:B52"/>
    <mergeCell ref="L52:M52"/>
    <mergeCell ref="A53:B53"/>
    <mergeCell ref="L53:M53"/>
    <mergeCell ref="A54:B54"/>
    <mergeCell ref="L54:M54"/>
    <mergeCell ref="L56:N56"/>
    <mergeCell ref="A57:B57"/>
    <mergeCell ref="L57:M57"/>
    <mergeCell ref="A58:B58"/>
    <mergeCell ref="L58:M58"/>
    <mergeCell ref="C66:E66"/>
    <mergeCell ref="B16:E16"/>
    <mergeCell ref="M16:P16"/>
    <mergeCell ref="A62:B62"/>
    <mergeCell ref="L62:M62"/>
    <mergeCell ref="A63:B63"/>
    <mergeCell ref="L63:M63"/>
    <mergeCell ref="C64:E64"/>
    <mergeCell ref="C65:E65"/>
    <mergeCell ref="A59:B59"/>
    <mergeCell ref="L59:M59"/>
    <mergeCell ref="A60:B60"/>
    <mergeCell ref="L60:M60"/>
    <mergeCell ref="A61:B61"/>
    <mergeCell ref="L61:M61"/>
    <mergeCell ref="A56:C56"/>
  </mergeCells>
  <hyperlinks>
    <hyperlink ref="D40" r:id="rId1" display="P2 (2Year 24Hour Rainfall)=" xr:uid="{00000000-0004-0000-0300-000000000000}"/>
    <hyperlink ref="O40" r:id="rId2" display="P2 (2Year 24Hour Rainfall)=" xr:uid="{00000000-0004-0000-0300-000001000000}"/>
  </hyperlinks>
  <printOptions horizontalCentered="1"/>
  <pageMargins left="0.7" right="0.7" top="0.75" bottom="0.75" header="0.3" footer="0.3"/>
  <pageSetup scale="52" orientation="landscape" r:id="rId3"/>
  <rowBreaks count="1" manualBreakCount="1">
    <brk id="64" max="16" man="1"/>
  </rowBreaks>
  <colBreaks count="2" manualBreakCount="2">
    <brk id="20" max="98" man="1"/>
    <brk id="31" min="11" max="104" man="1"/>
  </col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AF119"/>
  <sheetViews>
    <sheetView view="pageLayout" zoomScaleNormal="100" zoomScaleSheetLayoutView="85" workbookViewId="0">
      <selection activeCell="C9" sqref="C9"/>
    </sheetView>
  </sheetViews>
  <sheetFormatPr defaultColWidth="8.85546875" defaultRowHeight="15" x14ac:dyDescent="0.25"/>
  <cols>
    <col min="1" max="1" width="10" style="6" customWidth="1"/>
    <col min="2" max="2" width="18.140625" style="6" customWidth="1"/>
    <col min="3" max="3" width="10.42578125" style="6" customWidth="1"/>
    <col min="4" max="4" width="7.140625" style="6" customWidth="1"/>
    <col min="5" max="5" width="7.85546875" style="7" customWidth="1"/>
    <col min="6" max="6" width="7.42578125" style="6" customWidth="1"/>
    <col min="7" max="7" width="14" style="6" customWidth="1"/>
    <col min="8" max="8" width="8.5703125" style="6" customWidth="1"/>
    <col min="9" max="9" width="5.85546875" style="8" customWidth="1"/>
    <col min="10" max="10" width="3.42578125" style="6" customWidth="1"/>
    <col min="11" max="11" width="5.85546875" style="8" customWidth="1"/>
    <col min="12" max="12" width="10" style="48" customWidth="1"/>
    <col min="13" max="13" width="18.140625" style="6" customWidth="1"/>
    <col min="14" max="14" width="10.42578125" style="6" customWidth="1"/>
    <col min="15" max="15" width="7.140625" style="6" customWidth="1"/>
    <col min="16" max="16" width="7.85546875" style="6" customWidth="1"/>
    <col min="17" max="17" width="8.85546875" style="6"/>
    <col min="18" max="18" width="14" style="6" customWidth="1"/>
    <col min="19" max="19" width="8.5703125" style="6" customWidth="1"/>
    <col min="20" max="20" width="14" style="6" customWidth="1"/>
    <col min="21" max="16384" width="8.85546875" style="6"/>
  </cols>
  <sheetData>
    <row r="1" spans="1:24" x14ac:dyDescent="0.25">
      <c r="B1" s="29" t="s">
        <v>27</v>
      </c>
      <c r="C1" s="280" t="str">
        <f>Summary!C6</f>
        <v>AAA-###(###)</v>
      </c>
      <c r="D1" s="280"/>
      <c r="E1" s="280"/>
      <c r="F1" s="280"/>
      <c r="G1" s="280"/>
      <c r="H1" s="45"/>
      <c r="I1" s="94"/>
      <c r="J1" s="93"/>
      <c r="K1" s="97"/>
      <c r="L1" s="76"/>
      <c r="M1" s="45"/>
    </row>
    <row r="2" spans="1:24" x14ac:dyDescent="0.25">
      <c r="B2" s="29" t="s">
        <v>26</v>
      </c>
      <c r="C2" s="285" t="str">
        <f>Summary!C7</f>
        <v>1000####</v>
      </c>
      <c r="D2" s="285"/>
      <c r="E2" s="285"/>
      <c r="F2" s="285"/>
      <c r="G2" s="285"/>
      <c r="H2" s="45"/>
      <c r="I2" s="94"/>
      <c r="J2" s="93"/>
    </row>
    <row r="3" spans="1:24" ht="15" customHeight="1" x14ac:dyDescent="0.25">
      <c r="B3" s="34" t="s">
        <v>95</v>
      </c>
      <c r="C3" s="286">
        <f>Summary!C8</f>
        <v>0</v>
      </c>
      <c r="D3" s="286"/>
      <c r="E3" s="286"/>
      <c r="F3" s="286"/>
      <c r="G3" s="286"/>
      <c r="H3" s="286"/>
      <c r="I3" s="95"/>
      <c r="J3" s="41"/>
    </row>
    <row r="4" spans="1:24" x14ac:dyDescent="0.25">
      <c r="A4" s="34"/>
      <c r="B4" s="3" t="s">
        <v>28</v>
      </c>
      <c r="C4" s="42" t="str">
        <f>Summary!K6</f>
        <v>########</v>
      </c>
      <c r="D4" s="42"/>
      <c r="E4" s="41"/>
      <c r="F4" s="35"/>
      <c r="G4" s="46"/>
      <c r="H4" s="46"/>
      <c r="I4" s="96"/>
      <c r="J4" s="5"/>
    </row>
    <row r="5" spans="1:24" x14ac:dyDescent="0.25">
      <c r="A5" s="34"/>
      <c r="B5" s="3" t="s">
        <v>25</v>
      </c>
      <c r="C5" s="283"/>
      <c r="D5" s="283"/>
      <c r="E5" s="41"/>
      <c r="F5" s="35"/>
      <c r="G5" s="46"/>
      <c r="H5" s="46"/>
      <c r="I5" s="96"/>
      <c r="J5" s="5"/>
    </row>
    <row r="6" spans="1:24" ht="15.75" thickBot="1" x14ac:dyDescent="0.3">
      <c r="A6" s="34"/>
      <c r="B6" s="34" t="s">
        <v>29</v>
      </c>
      <c r="C6" s="284">
        <f>Summary!K7</f>
        <v>0</v>
      </c>
      <c r="D6" s="284"/>
    </row>
    <row r="7" spans="1:24" ht="15.75" thickBot="1" x14ac:dyDescent="0.3">
      <c r="A7" s="34"/>
      <c r="L7" s="272" t="s">
        <v>132</v>
      </c>
      <c r="M7" s="273"/>
      <c r="N7" s="273"/>
      <c r="O7" s="273"/>
      <c r="P7" s="273"/>
      <c r="Q7" s="273"/>
      <c r="R7" s="273"/>
      <c r="S7" s="274"/>
    </row>
    <row r="8" spans="1:24" ht="17.25" x14ac:dyDescent="0.25">
      <c r="A8" s="34"/>
      <c r="B8" s="34" t="s">
        <v>104</v>
      </c>
      <c r="C8" s="104" t="s">
        <v>343</v>
      </c>
      <c r="L8" s="275" t="s">
        <v>348</v>
      </c>
      <c r="M8" s="276"/>
      <c r="N8" s="276"/>
      <c r="O8" s="277"/>
      <c r="P8" s="278" t="s">
        <v>103</v>
      </c>
      <c r="Q8" s="276"/>
      <c r="R8" s="276"/>
      <c r="S8" s="279"/>
    </row>
    <row r="9" spans="1:24" x14ac:dyDescent="0.25">
      <c r="B9" s="29" t="s">
        <v>0</v>
      </c>
      <c r="C9" s="105"/>
      <c r="D9" s="2" t="s">
        <v>31</v>
      </c>
      <c r="F9" s="39"/>
      <c r="L9" s="113" t="s">
        <v>100</v>
      </c>
      <c r="M9" s="114" t="s">
        <v>24</v>
      </c>
      <c r="N9" s="115" t="s">
        <v>101</v>
      </c>
      <c r="O9" s="114" t="s">
        <v>102</v>
      </c>
      <c r="P9" s="114" t="s">
        <v>100</v>
      </c>
      <c r="Q9" s="114" t="s">
        <v>24</v>
      </c>
      <c r="R9" s="115" t="s">
        <v>101</v>
      </c>
      <c r="S9" s="116" t="s">
        <v>102</v>
      </c>
    </row>
    <row r="10" spans="1:24" ht="15.75" thickBot="1" x14ac:dyDescent="0.3">
      <c r="B10" s="34"/>
      <c r="C10" s="99"/>
      <c r="D10" s="41"/>
      <c r="E10" s="41"/>
      <c r="F10" s="35"/>
      <c r="G10" s="46"/>
      <c r="I10" s="6"/>
      <c r="L10" s="117" t="e">
        <f>C63</f>
        <v>#DIV/0!</v>
      </c>
      <c r="M10" s="118" t="e">
        <f>N63</f>
        <v>#DIV/0!</v>
      </c>
      <c r="N10" s="119" t="e">
        <f>M10-L10</f>
        <v>#DIV/0!</v>
      </c>
      <c r="O10" s="120" t="e">
        <f>N10/L10</f>
        <v>#DIV/0!</v>
      </c>
      <c r="P10" s="121" t="e">
        <f>G29</f>
        <v>#DIV/0!</v>
      </c>
      <c r="Q10" s="122" t="e">
        <f>R29</f>
        <v>#DIV/0!</v>
      </c>
      <c r="R10" s="123" t="e">
        <f>Q10-P10</f>
        <v>#DIV/0!</v>
      </c>
      <c r="S10" s="120" t="e">
        <f>R10/P10</f>
        <v>#DIV/0!</v>
      </c>
    </row>
    <row r="11" spans="1:24" ht="15.75" thickBot="1" x14ac:dyDescent="0.3">
      <c r="G11" s="46"/>
      <c r="H11" s="46"/>
      <c r="I11" s="96"/>
      <c r="J11" s="5"/>
      <c r="K11" s="98"/>
    </row>
    <row r="12" spans="1:24" x14ac:dyDescent="0.25">
      <c r="A12" s="281" t="s">
        <v>129</v>
      </c>
      <c r="B12" s="282"/>
      <c r="C12" s="282"/>
      <c r="D12" s="282"/>
      <c r="E12" s="282"/>
      <c r="F12" s="282"/>
      <c r="G12" s="282"/>
      <c r="H12" s="282"/>
      <c r="I12" s="139"/>
      <c r="J12" s="158"/>
      <c r="K12" s="149"/>
      <c r="L12" s="150"/>
      <c r="M12" s="150"/>
      <c r="N12" s="150" t="s">
        <v>130</v>
      </c>
      <c r="O12" s="150"/>
      <c r="P12" s="150"/>
      <c r="Q12" s="150"/>
      <c r="R12" s="150"/>
      <c r="S12" s="151"/>
    </row>
    <row r="13" spans="1:24" ht="15.75" thickBot="1" x14ac:dyDescent="0.3">
      <c r="A13" s="58"/>
      <c r="B13" s="48"/>
      <c r="C13" s="48"/>
      <c r="D13" s="48" t="s">
        <v>1</v>
      </c>
      <c r="E13" s="49"/>
      <c r="F13" s="80"/>
      <c r="G13" s="48"/>
      <c r="H13" s="48"/>
      <c r="I13" s="92"/>
      <c r="J13" s="159"/>
      <c r="K13" s="152"/>
      <c r="L13" s="53"/>
      <c r="M13" s="53"/>
      <c r="N13" s="53"/>
      <c r="O13" s="53"/>
      <c r="P13" s="53"/>
      <c r="Q13" s="53"/>
      <c r="R13" s="53"/>
      <c r="S13" s="92"/>
      <c r="T13" s="53"/>
    </row>
    <row r="14" spans="1:24" ht="15.75" customHeight="1" thickBot="1" x14ac:dyDescent="0.3">
      <c r="A14" s="266" t="s">
        <v>120</v>
      </c>
      <c r="B14" s="267"/>
      <c r="C14" s="267"/>
      <c r="D14" s="267"/>
      <c r="E14" s="267"/>
      <c r="F14" s="267"/>
      <c r="G14" s="267"/>
      <c r="H14" s="268"/>
      <c r="I14" s="140"/>
      <c r="J14" s="160"/>
      <c r="K14" s="153"/>
      <c r="L14" s="266" t="s">
        <v>120</v>
      </c>
      <c r="M14" s="267"/>
      <c r="N14" s="267"/>
      <c r="O14" s="267"/>
      <c r="P14" s="267"/>
      <c r="Q14" s="267"/>
      <c r="R14" s="267"/>
      <c r="S14" s="268"/>
    </row>
    <row r="15" spans="1:24" ht="33" x14ac:dyDescent="0.25">
      <c r="A15" s="88" t="s">
        <v>105</v>
      </c>
      <c r="B15" s="269" t="s">
        <v>2</v>
      </c>
      <c r="C15" s="270"/>
      <c r="D15" s="270"/>
      <c r="E15" s="271"/>
      <c r="F15" s="85" t="s">
        <v>3</v>
      </c>
      <c r="G15" s="86" t="s">
        <v>114</v>
      </c>
      <c r="H15" s="87" t="s">
        <v>4</v>
      </c>
      <c r="I15" s="141"/>
      <c r="J15" s="159"/>
      <c r="K15" s="152"/>
      <c r="L15" s="88" t="s">
        <v>105</v>
      </c>
      <c r="M15" s="269" t="s">
        <v>2</v>
      </c>
      <c r="N15" s="270"/>
      <c r="O15" s="270"/>
      <c r="P15" s="271"/>
      <c r="Q15" s="85" t="s">
        <v>3</v>
      </c>
      <c r="R15" s="86" t="s">
        <v>114</v>
      </c>
      <c r="S15" s="87" t="s">
        <v>4</v>
      </c>
      <c r="T15" s="53"/>
      <c r="U15" s="53"/>
    </row>
    <row r="16" spans="1:24" x14ac:dyDescent="0.25">
      <c r="A16" s="81">
        <v>1</v>
      </c>
      <c r="B16" s="230"/>
      <c r="C16" s="231"/>
      <c r="D16" s="231"/>
      <c r="E16" s="232"/>
      <c r="F16" s="100"/>
      <c r="G16" s="101"/>
      <c r="H16" s="66">
        <f>F16*G16</f>
        <v>0</v>
      </c>
      <c r="I16" s="142"/>
      <c r="J16" s="159"/>
      <c r="K16" s="152"/>
      <c r="L16" s="81">
        <v>1</v>
      </c>
      <c r="M16" s="230"/>
      <c r="N16" s="231"/>
      <c r="O16" s="231"/>
      <c r="P16" s="232"/>
      <c r="Q16" s="100"/>
      <c r="R16" s="101"/>
      <c r="S16" s="66">
        <f>Q16*R16</f>
        <v>0</v>
      </c>
      <c r="T16" s="55"/>
      <c r="U16" s="53"/>
      <c r="V16" s="53"/>
      <c r="W16" s="53"/>
      <c r="X16" s="53"/>
    </row>
    <row r="17" spans="1:24" x14ac:dyDescent="0.25">
      <c r="A17" s="81">
        <v>2</v>
      </c>
      <c r="B17" s="251"/>
      <c r="C17" s="252"/>
      <c r="D17" s="252"/>
      <c r="E17" s="253"/>
      <c r="F17" s="100"/>
      <c r="G17" s="101"/>
      <c r="H17" s="66">
        <f t="shared" ref="H17:H26" si="0">F17*G17</f>
        <v>0</v>
      </c>
      <c r="I17" s="142"/>
      <c r="J17" s="159"/>
      <c r="K17" s="152"/>
      <c r="L17" s="81">
        <v>2</v>
      </c>
      <c r="M17" s="251"/>
      <c r="N17" s="252"/>
      <c r="O17" s="252"/>
      <c r="P17" s="253"/>
      <c r="Q17" s="100"/>
      <c r="R17" s="101"/>
      <c r="S17" s="66">
        <f t="shared" ref="S17:S26" si="1">Q17*R17</f>
        <v>0</v>
      </c>
      <c r="T17" s="55"/>
      <c r="U17" s="53"/>
      <c r="V17" s="53"/>
      <c r="W17" s="53"/>
      <c r="X17" s="53"/>
    </row>
    <row r="18" spans="1:24" x14ac:dyDescent="0.25">
      <c r="A18" s="81">
        <v>3</v>
      </c>
      <c r="B18" s="230"/>
      <c r="C18" s="231"/>
      <c r="D18" s="231"/>
      <c r="E18" s="232"/>
      <c r="F18" s="100"/>
      <c r="G18" s="101"/>
      <c r="H18" s="66">
        <f t="shared" si="0"/>
        <v>0</v>
      </c>
      <c r="I18" s="142"/>
      <c r="J18" s="159"/>
      <c r="K18" s="152"/>
      <c r="L18" s="81">
        <v>3</v>
      </c>
      <c r="M18" s="230"/>
      <c r="N18" s="231"/>
      <c r="O18" s="231"/>
      <c r="P18" s="232"/>
      <c r="Q18" s="100"/>
      <c r="R18" s="101"/>
      <c r="S18" s="66">
        <f t="shared" si="1"/>
        <v>0</v>
      </c>
      <c r="T18" s="55"/>
      <c r="U18" s="53"/>
      <c r="V18" s="53"/>
      <c r="W18" s="53"/>
      <c r="X18" s="53"/>
    </row>
    <row r="19" spans="1:24" x14ac:dyDescent="0.25">
      <c r="A19" s="81">
        <v>4</v>
      </c>
      <c r="B19" s="230"/>
      <c r="C19" s="231"/>
      <c r="D19" s="231"/>
      <c r="E19" s="232"/>
      <c r="F19" s="100"/>
      <c r="G19" s="101"/>
      <c r="H19" s="66">
        <f t="shared" si="0"/>
        <v>0</v>
      </c>
      <c r="I19" s="142"/>
      <c r="J19" s="159"/>
      <c r="K19" s="152"/>
      <c r="L19" s="81">
        <v>4</v>
      </c>
      <c r="M19" s="230"/>
      <c r="N19" s="231"/>
      <c r="O19" s="231"/>
      <c r="P19" s="232"/>
      <c r="Q19" s="100"/>
      <c r="R19" s="101"/>
      <c r="S19" s="66">
        <f t="shared" si="1"/>
        <v>0</v>
      </c>
      <c r="T19" s="55"/>
      <c r="U19" s="53"/>
      <c r="V19" s="53"/>
      <c r="W19" s="53"/>
      <c r="X19" s="53"/>
    </row>
    <row r="20" spans="1:24" x14ac:dyDescent="0.25">
      <c r="A20" s="81">
        <v>5</v>
      </c>
      <c r="B20" s="230"/>
      <c r="C20" s="231"/>
      <c r="D20" s="231"/>
      <c r="E20" s="232"/>
      <c r="F20" s="100"/>
      <c r="G20" s="101"/>
      <c r="H20" s="66">
        <f t="shared" si="0"/>
        <v>0</v>
      </c>
      <c r="I20" s="142"/>
      <c r="J20" s="159"/>
      <c r="K20" s="152"/>
      <c r="L20" s="81">
        <v>5</v>
      </c>
      <c r="M20" s="230"/>
      <c r="N20" s="231"/>
      <c r="O20" s="231"/>
      <c r="P20" s="232"/>
      <c r="Q20" s="100"/>
      <c r="R20" s="101"/>
      <c r="S20" s="66">
        <f t="shared" si="1"/>
        <v>0</v>
      </c>
      <c r="T20" s="68"/>
      <c r="U20" s="68"/>
      <c r="V20" s="68"/>
      <c r="W20" s="68"/>
      <c r="X20" s="53"/>
    </row>
    <row r="21" spans="1:24" x14ac:dyDescent="0.25">
      <c r="A21" s="81">
        <v>6</v>
      </c>
      <c r="B21" s="230"/>
      <c r="C21" s="231"/>
      <c r="D21" s="231"/>
      <c r="E21" s="232"/>
      <c r="F21" s="100"/>
      <c r="G21" s="101"/>
      <c r="H21" s="66">
        <f t="shared" si="0"/>
        <v>0</v>
      </c>
      <c r="I21" s="142"/>
      <c r="J21" s="159"/>
      <c r="K21" s="152"/>
      <c r="L21" s="81">
        <v>6</v>
      </c>
      <c r="M21" s="230"/>
      <c r="N21" s="231"/>
      <c r="O21" s="231"/>
      <c r="P21" s="232"/>
      <c r="Q21" s="100"/>
      <c r="R21" s="101"/>
      <c r="S21" s="66">
        <f t="shared" si="1"/>
        <v>0</v>
      </c>
      <c r="T21" s="53"/>
      <c r="U21" s="70"/>
      <c r="V21" s="71"/>
      <c r="W21" s="53"/>
      <c r="X21" s="53"/>
    </row>
    <row r="22" spans="1:24" x14ac:dyDescent="0.25">
      <c r="A22" s="81">
        <v>7</v>
      </c>
      <c r="B22" s="230"/>
      <c r="C22" s="231"/>
      <c r="D22" s="231"/>
      <c r="E22" s="232"/>
      <c r="F22" s="100"/>
      <c r="G22" s="101"/>
      <c r="H22" s="66">
        <f t="shared" si="0"/>
        <v>0</v>
      </c>
      <c r="I22" s="142"/>
      <c r="J22" s="159"/>
      <c r="K22" s="152"/>
      <c r="L22" s="81">
        <v>7</v>
      </c>
      <c r="M22" s="230"/>
      <c r="N22" s="231"/>
      <c r="O22" s="231"/>
      <c r="P22" s="232"/>
      <c r="Q22" s="100"/>
      <c r="R22" s="101"/>
      <c r="S22" s="66">
        <f t="shared" si="1"/>
        <v>0</v>
      </c>
      <c r="T22" s="70"/>
      <c r="U22" s="71"/>
      <c r="V22" s="53"/>
      <c r="W22" s="53"/>
    </row>
    <row r="23" spans="1:24" x14ac:dyDescent="0.25">
      <c r="A23" s="81">
        <v>8</v>
      </c>
      <c r="B23" s="230"/>
      <c r="C23" s="231"/>
      <c r="D23" s="231"/>
      <c r="E23" s="232"/>
      <c r="F23" s="100"/>
      <c r="G23" s="101"/>
      <c r="H23" s="66">
        <f t="shared" si="0"/>
        <v>0</v>
      </c>
      <c r="I23" s="142"/>
      <c r="J23" s="159"/>
      <c r="K23" s="152"/>
      <c r="L23" s="81">
        <v>8</v>
      </c>
      <c r="M23" s="230"/>
      <c r="N23" s="231"/>
      <c r="O23" s="231"/>
      <c r="P23" s="232"/>
      <c r="Q23" s="100"/>
      <c r="R23" s="101"/>
      <c r="S23" s="66">
        <f t="shared" si="1"/>
        <v>0</v>
      </c>
      <c r="T23" s="53"/>
      <c r="U23" s="70"/>
      <c r="V23" s="71"/>
      <c r="W23" s="53"/>
      <c r="X23" s="53"/>
    </row>
    <row r="24" spans="1:24" x14ac:dyDescent="0.25">
      <c r="A24" s="81">
        <v>9</v>
      </c>
      <c r="B24" s="230"/>
      <c r="C24" s="231"/>
      <c r="D24" s="231"/>
      <c r="E24" s="232"/>
      <c r="F24" s="100"/>
      <c r="G24" s="101"/>
      <c r="H24" s="66">
        <f t="shared" si="0"/>
        <v>0</v>
      </c>
      <c r="I24" s="142"/>
      <c r="J24" s="159"/>
      <c r="K24" s="152"/>
      <c r="L24" s="81">
        <v>9</v>
      </c>
      <c r="M24" s="230"/>
      <c r="N24" s="231"/>
      <c r="O24" s="231"/>
      <c r="P24" s="232"/>
      <c r="Q24" s="100"/>
      <c r="R24" s="101"/>
      <c r="S24" s="66">
        <f t="shared" si="1"/>
        <v>0</v>
      </c>
      <c r="T24" s="53"/>
      <c r="U24" s="70"/>
      <c r="V24" s="71"/>
      <c r="W24" s="53"/>
      <c r="X24" s="53"/>
    </row>
    <row r="25" spans="1:24" x14ac:dyDescent="0.25">
      <c r="A25" s="81">
        <v>10</v>
      </c>
      <c r="B25" s="251"/>
      <c r="C25" s="252"/>
      <c r="D25" s="252"/>
      <c r="E25" s="253"/>
      <c r="F25" s="100"/>
      <c r="G25" s="101"/>
      <c r="H25" s="66">
        <f t="shared" si="0"/>
        <v>0</v>
      </c>
      <c r="I25" s="142"/>
      <c r="J25" s="159"/>
      <c r="K25" s="152"/>
      <c r="L25" s="81">
        <v>10</v>
      </c>
      <c r="M25" s="251"/>
      <c r="N25" s="252"/>
      <c r="O25" s="252"/>
      <c r="P25" s="253"/>
      <c r="Q25" s="100"/>
      <c r="R25" s="101"/>
      <c r="S25" s="66">
        <f t="shared" si="1"/>
        <v>0</v>
      </c>
      <c r="T25" s="53"/>
      <c r="U25" s="70"/>
      <c r="V25" s="71"/>
      <c r="W25" s="53"/>
      <c r="X25" s="53"/>
    </row>
    <row r="26" spans="1:24" ht="15.75" thickBot="1" x14ac:dyDescent="0.3">
      <c r="A26" s="89">
        <v>11</v>
      </c>
      <c r="B26" s="248"/>
      <c r="C26" s="249"/>
      <c r="D26" s="249"/>
      <c r="E26" s="250"/>
      <c r="F26" s="102"/>
      <c r="G26" s="103"/>
      <c r="H26" s="67">
        <f t="shared" si="0"/>
        <v>0</v>
      </c>
      <c r="I26" s="142"/>
      <c r="J26" s="159"/>
      <c r="K26" s="152"/>
      <c r="L26" s="89">
        <v>11</v>
      </c>
      <c r="M26" s="248"/>
      <c r="N26" s="249"/>
      <c r="O26" s="249"/>
      <c r="P26" s="250"/>
      <c r="Q26" s="102"/>
      <c r="R26" s="103"/>
      <c r="S26" s="67">
        <f t="shared" si="1"/>
        <v>0</v>
      </c>
      <c r="T26" s="53"/>
      <c r="U26" s="70"/>
      <c r="V26" s="71"/>
      <c r="W26" s="53"/>
      <c r="X26" s="53"/>
    </row>
    <row r="27" spans="1:24" x14ac:dyDescent="0.25">
      <c r="A27" s="58"/>
      <c r="B27" s="48"/>
      <c r="C27" s="48"/>
      <c r="D27" s="51"/>
      <c r="E27" s="59"/>
      <c r="F27" s="74"/>
      <c r="G27" s="48"/>
      <c r="H27" s="92"/>
      <c r="I27" s="92"/>
      <c r="J27" s="161"/>
      <c r="K27" s="154"/>
      <c r="L27" s="58"/>
      <c r="M27" s="48"/>
      <c r="N27" s="48"/>
      <c r="O27" s="51"/>
      <c r="P27" s="59"/>
      <c r="Q27" s="74"/>
      <c r="R27" s="48"/>
      <c r="S27" s="92"/>
    </row>
    <row r="28" spans="1:24" x14ac:dyDescent="0.25">
      <c r="A28" s="61" t="s">
        <v>112</v>
      </c>
      <c r="B28" s="69"/>
      <c r="C28" s="124">
        <f>SUM(F16:F26)</f>
        <v>0</v>
      </c>
      <c r="D28" s="48"/>
      <c r="E28" s="48"/>
      <c r="F28" s="62" t="s">
        <v>5</v>
      </c>
      <c r="G28" s="126" t="e">
        <f>ROUND(C9*C29,4)</f>
        <v>#DIV/0!</v>
      </c>
      <c r="H28" s="127" t="s">
        <v>6</v>
      </c>
      <c r="I28" s="127"/>
      <c r="J28" s="159"/>
      <c r="K28" s="152"/>
      <c r="L28" s="61" t="s">
        <v>112</v>
      </c>
      <c r="M28" s="69"/>
      <c r="N28" s="124">
        <f>SUM(Q16:Q26)</f>
        <v>0</v>
      </c>
      <c r="O28" s="48"/>
      <c r="P28" s="48"/>
      <c r="Q28" s="62" t="s">
        <v>5</v>
      </c>
      <c r="R28" s="126" t="e">
        <f>ROUND(C9*N29,4)</f>
        <v>#DIV/0!</v>
      </c>
      <c r="S28" s="127" t="s">
        <v>6</v>
      </c>
    </row>
    <row r="29" spans="1:24" ht="17.25" x14ac:dyDescent="0.25">
      <c r="A29" s="61" t="s">
        <v>113</v>
      </c>
      <c r="B29" s="69"/>
      <c r="C29" s="125" t="e">
        <f>SUM(H16:H26)/C28</f>
        <v>#DIV/0!</v>
      </c>
      <c r="D29" s="48"/>
      <c r="E29" s="48"/>
      <c r="F29" s="62" t="s">
        <v>7</v>
      </c>
      <c r="G29" s="128" t="e">
        <f>C9/12*C29*C28*43560</f>
        <v>#DIV/0!</v>
      </c>
      <c r="H29" s="127" t="s">
        <v>8</v>
      </c>
      <c r="I29" s="127"/>
      <c r="J29" s="159"/>
      <c r="K29" s="152"/>
      <c r="L29" s="61" t="s">
        <v>113</v>
      </c>
      <c r="M29" s="69"/>
      <c r="N29" s="125" t="e">
        <f>SUM(S16:S26)/N28</f>
        <v>#DIV/0!</v>
      </c>
      <c r="O29" s="48"/>
      <c r="P29" s="48"/>
      <c r="Q29" s="62" t="s">
        <v>7</v>
      </c>
      <c r="R29" s="128" t="e">
        <f>C9/12*N29*N28*43560</f>
        <v>#DIV/0!</v>
      </c>
      <c r="S29" s="127" t="s">
        <v>8</v>
      </c>
    </row>
    <row r="30" spans="1:24" ht="15.75" thickBot="1" x14ac:dyDescent="0.3">
      <c r="A30" s="63"/>
      <c r="B30" s="64"/>
      <c r="C30" s="64"/>
      <c r="D30" s="64"/>
      <c r="E30" s="64"/>
      <c r="F30" s="65" t="s">
        <v>115</v>
      </c>
      <c r="G30" s="129" t="e">
        <f>ROUND(1000/(10+5*C9+10*G28-10*(G28^2+1.25*G28*C9)^0.5),1)</f>
        <v>#DIV/0!</v>
      </c>
      <c r="H30" s="130"/>
      <c r="I30" s="143"/>
      <c r="J30" s="159"/>
      <c r="K30" s="152"/>
      <c r="L30" s="63"/>
      <c r="M30" s="64"/>
      <c r="N30" s="64"/>
      <c r="O30" s="64"/>
      <c r="P30" s="64"/>
      <c r="Q30" s="65" t="s">
        <v>115</v>
      </c>
      <c r="R30" s="129" t="e">
        <f>ROUND(1000/(10+5*C9+10*R28-10*(R28^2+1.25*R28*C9)^0.5),1)</f>
        <v>#DIV/0!</v>
      </c>
      <c r="S30" s="130"/>
    </row>
    <row r="31" spans="1:24" ht="15.75" thickBot="1" x14ac:dyDescent="0.3">
      <c r="A31" s="58"/>
      <c r="B31" s="48"/>
      <c r="C31" s="48"/>
      <c r="D31" s="48"/>
      <c r="E31" s="49"/>
      <c r="F31" s="74"/>
      <c r="G31" s="74"/>
      <c r="H31" s="48"/>
      <c r="I31" s="92"/>
      <c r="J31" s="159"/>
      <c r="K31" s="152"/>
      <c r="M31" s="48"/>
      <c r="N31" s="48"/>
      <c r="O31" s="48"/>
      <c r="P31" s="49"/>
      <c r="Q31" s="74"/>
      <c r="R31" s="74"/>
      <c r="S31" s="155"/>
      <c r="T31" s="73"/>
      <c r="U31" s="32"/>
    </row>
    <row r="32" spans="1:24" ht="15.75" thickBot="1" x14ac:dyDescent="0.3">
      <c r="A32" s="242" t="s">
        <v>116</v>
      </c>
      <c r="B32" s="243"/>
      <c r="C32" s="243"/>
      <c r="D32" s="243"/>
      <c r="E32" s="243"/>
      <c r="F32" s="244"/>
      <c r="G32" s="48"/>
      <c r="H32" s="48"/>
      <c r="I32" s="92"/>
      <c r="J32" s="159"/>
      <c r="K32" s="152"/>
      <c r="L32" s="242" t="s">
        <v>116</v>
      </c>
      <c r="M32" s="243"/>
      <c r="N32" s="243"/>
      <c r="O32" s="243"/>
      <c r="P32" s="243"/>
      <c r="Q32" s="244"/>
      <c r="R32" s="48"/>
      <c r="S32" s="155"/>
      <c r="T32" s="53"/>
    </row>
    <row r="33" spans="1:32" ht="33" x14ac:dyDescent="0.25">
      <c r="A33" s="82" t="s">
        <v>9</v>
      </c>
      <c r="B33" s="247" t="s">
        <v>10</v>
      </c>
      <c r="C33" s="247"/>
      <c r="D33" s="83" t="s">
        <v>13</v>
      </c>
      <c r="E33" s="83" t="s">
        <v>14</v>
      </c>
      <c r="F33" s="84" t="s">
        <v>131</v>
      </c>
      <c r="G33" s="48"/>
      <c r="H33" s="48"/>
      <c r="I33" s="92"/>
      <c r="J33" s="159"/>
      <c r="K33" s="152"/>
      <c r="L33" s="82" t="s">
        <v>9</v>
      </c>
      <c r="M33" s="247" t="s">
        <v>10</v>
      </c>
      <c r="N33" s="247"/>
      <c r="O33" s="83" t="s">
        <v>13</v>
      </c>
      <c r="P33" s="83" t="s">
        <v>14</v>
      </c>
      <c r="Q33" s="84" t="s">
        <v>131</v>
      </c>
      <c r="R33" s="48"/>
      <c r="S33" s="155"/>
      <c r="T33" s="53"/>
      <c r="U33" s="53"/>
    </row>
    <row r="34" spans="1:32" x14ac:dyDescent="0.25">
      <c r="A34" s="90">
        <v>1</v>
      </c>
      <c r="B34" s="245" t="s">
        <v>93</v>
      </c>
      <c r="C34" s="245"/>
      <c r="D34" s="106"/>
      <c r="E34" s="100"/>
      <c r="F34" s="131" t="e">
        <f>(0.007*((C39*D34)^0.8))/((C40^0.5)*(E34^0.4))*60</f>
        <v>#DIV/0!</v>
      </c>
      <c r="G34" s="48"/>
      <c r="H34" s="48"/>
      <c r="I34" s="92"/>
      <c r="J34" s="159"/>
      <c r="K34" s="152"/>
      <c r="L34" s="90">
        <v>1</v>
      </c>
      <c r="M34" s="245" t="s">
        <v>93</v>
      </c>
      <c r="N34" s="245"/>
      <c r="O34" s="106"/>
      <c r="P34" s="100"/>
      <c r="Q34" s="131" t="e">
        <f>(0.007*((N39*O34)^0.8))/((N40^0.5)*(P34^0.4))*60</f>
        <v>#DIV/0!</v>
      </c>
      <c r="R34" s="48"/>
      <c r="S34" s="155"/>
      <c r="T34" s="53"/>
      <c r="U34" s="53"/>
      <c r="AF34" s="6" t="s">
        <v>30</v>
      </c>
    </row>
    <row r="35" spans="1:32" x14ac:dyDescent="0.25">
      <c r="A35" s="90">
        <v>2</v>
      </c>
      <c r="B35" s="245" t="s">
        <v>11</v>
      </c>
      <c r="C35" s="245"/>
      <c r="D35" s="106"/>
      <c r="E35" s="100"/>
      <c r="F35" s="131" t="e">
        <f>D35/(60*C42)</f>
        <v>#DIV/0!</v>
      </c>
      <c r="G35" s="48"/>
      <c r="H35" s="48"/>
      <c r="I35" s="92"/>
      <c r="J35" s="159"/>
      <c r="K35" s="152"/>
      <c r="L35" s="90">
        <v>2</v>
      </c>
      <c r="M35" s="245" t="s">
        <v>11</v>
      </c>
      <c r="N35" s="245"/>
      <c r="O35" s="106"/>
      <c r="P35" s="100"/>
      <c r="Q35" s="131" t="e">
        <f>O35/(60*N42)</f>
        <v>#DIV/0!</v>
      </c>
      <c r="R35" s="48"/>
      <c r="S35" s="155"/>
      <c r="T35" s="53"/>
      <c r="U35" s="53"/>
    </row>
    <row r="36" spans="1:32" ht="15.75" thickBot="1" x14ac:dyDescent="0.3">
      <c r="A36" s="91">
        <v>3</v>
      </c>
      <c r="B36" s="246" t="s">
        <v>12</v>
      </c>
      <c r="C36" s="246"/>
      <c r="D36" s="107"/>
      <c r="E36" s="102"/>
      <c r="F36" s="132" t="e">
        <f>D36/(60*C54)</f>
        <v>#DIV/0!</v>
      </c>
      <c r="G36" s="48"/>
      <c r="H36" s="48"/>
      <c r="I36" s="92"/>
      <c r="J36" s="159"/>
      <c r="K36" s="152"/>
      <c r="L36" s="91">
        <v>3</v>
      </c>
      <c r="M36" s="246" t="s">
        <v>12</v>
      </c>
      <c r="N36" s="246"/>
      <c r="O36" s="107"/>
      <c r="P36" s="102"/>
      <c r="Q36" s="132" t="e">
        <f>O36/(60*N54)</f>
        <v>#DIV/0!</v>
      </c>
      <c r="R36" s="48"/>
      <c r="S36" s="155"/>
    </row>
    <row r="37" spans="1:32" ht="15.75" thickBot="1" x14ac:dyDescent="0.3">
      <c r="A37" s="144"/>
      <c r="B37" s="52"/>
      <c r="C37" s="52"/>
      <c r="D37" s="53"/>
      <c r="E37" s="54"/>
      <c r="F37" s="55"/>
      <c r="G37" s="48"/>
      <c r="H37" s="48"/>
      <c r="I37" s="92"/>
      <c r="J37" s="159"/>
      <c r="K37" s="152"/>
      <c r="L37" s="52"/>
      <c r="M37" s="52"/>
      <c r="N37" s="52"/>
      <c r="O37" s="53"/>
      <c r="P37" s="54"/>
      <c r="Q37" s="55"/>
      <c r="R37" s="48"/>
      <c r="S37" s="155"/>
    </row>
    <row r="38" spans="1:32" ht="15.75" thickBot="1" x14ac:dyDescent="0.3">
      <c r="A38" s="237" t="s">
        <v>117</v>
      </c>
      <c r="B38" s="238"/>
      <c r="C38" s="239"/>
      <c r="D38" s="75"/>
      <c r="E38" s="68"/>
      <c r="F38" s="48"/>
      <c r="G38" s="48"/>
      <c r="H38" s="48"/>
      <c r="I38" s="92"/>
      <c r="J38" s="159"/>
      <c r="K38" s="152"/>
      <c r="L38" s="237" t="s">
        <v>117</v>
      </c>
      <c r="M38" s="238"/>
      <c r="N38" s="239"/>
      <c r="O38" s="75"/>
      <c r="P38" s="68"/>
      <c r="Q38" s="48"/>
      <c r="R38" s="48"/>
      <c r="S38" s="155"/>
    </row>
    <row r="39" spans="1:32" x14ac:dyDescent="0.25">
      <c r="A39" s="258" t="s">
        <v>15</v>
      </c>
      <c r="B39" s="259"/>
      <c r="C39" s="108"/>
      <c r="D39" s="76" t="s">
        <v>109</v>
      </c>
      <c r="E39" s="48"/>
      <c r="F39" s="48"/>
      <c r="G39" s="48"/>
      <c r="H39" s="48"/>
      <c r="I39" s="92"/>
      <c r="J39" s="159"/>
      <c r="K39" s="152"/>
      <c r="L39" s="258" t="s">
        <v>15</v>
      </c>
      <c r="M39" s="259"/>
      <c r="N39" s="108"/>
      <c r="O39" s="76" t="s">
        <v>109</v>
      </c>
      <c r="P39" s="48"/>
      <c r="Q39" s="48"/>
      <c r="R39" s="48"/>
      <c r="S39" s="155"/>
    </row>
    <row r="40" spans="1:32" x14ac:dyDescent="0.25">
      <c r="A40" s="260" t="s">
        <v>110</v>
      </c>
      <c r="B40" s="261"/>
      <c r="C40" s="109"/>
      <c r="D40" s="77" t="s">
        <v>106</v>
      </c>
      <c r="E40" s="48"/>
      <c r="F40" s="48"/>
      <c r="G40" s="48"/>
      <c r="H40" s="48"/>
      <c r="I40" s="92"/>
      <c r="J40" s="159"/>
      <c r="K40" s="152"/>
      <c r="L40" s="260" t="s">
        <v>110</v>
      </c>
      <c r="M40" s="261"/>
      <c r="N40" s="109"/>
      <c r="O40" s="77" t="s">
        <v>106</v>
      </c>
      <c r="P40" s="48"/>
      <c r="Q40" s="48"/>
      <c r="R40" s="48"/>
      <c r="S40" s="155"/>
    </row>
    <row r="41" spans="1:32" ht="15" customHeight="1" thickBot="1" x14ac:dyDescent="0.3">
      <c r="A41" s="37"/>
      <c r="B41" s="50" t="s">
        <v>108</v>
      </c>
      <c r="C41" s="110"/>
      <c r="D41" s="76" t="s">
        <v>107</v>
      </c>
      <c r="E41" s="48"/>
      <c r="F41" s="48"/>
      <c r="G41" s="48"/>
      <c r="H41" s="48"/>
      <c r="I41" s="92"/>
      <c r="J41" s="159"/>
      <c r="K41" s="152"/>
      <c r="L41" s="37"/>
      <c r="M41" s="50" t="s">
        <v>108</v>
      </c>
      <c r="N41" s="110"/>
      <c r="O41" s="76" t="s">
        <v>107</v>
      </c>
      <c r="P41" s="48"/>
      <c r="Q41" s="48"/>
      <c r="R41" s="48"/>
      <c r="S41" s="155"/>
    </row>
    <row r="42" spans="1:32" ht="15" customHeight="1" thickBot="1" x14ac:dyDescent="0.3">
      <c r="A42" s="262" t="s">
        <v>111</v>
      </c>
      <c r="B42" s="263"/>
      <c r="C42" s="133">
        <f>C41*E35^0.5</f>
        <v>0</v>
      </c>
      <c r="D42" s="48"/>
      <c r="E42" s="54"/>
      <c r="F42" s="49"/>
      <c r="G42" s="9"/>
      <c r="H42" s="48"/>
      <c r="I42" s="92"/>
      <c r="J42" s="159"/>
      <c r="K42" s="152"/>
      <c r="L42" s="262" t="s">
        <v>111</v>
      </c>
      <c r="M42" s="263"/>
      <c r="N42" s="133">
        <f>N41*P35^0.5</f>
        <v>0</v>
      </c>
      <c r="O42" s="48"/>
      <c r="P42" s="54"/>
      <c r="Q42" s="49"/>
      <c r="R42" s="9"/>
      <c r="S42" s="155"/>
    </row>
    <row r="43" spans="1:32" ht="15" customHeight="1" thickBot="1" x14ac:dyDescent="0.3">
      <c r="A43" s="58"/>
      <c r="B43" s="48"/>
      <c r="C43" s="48"/>
      <c r="D43" s="48"/>
      <c r="E43" s="53"/>
      <c r="F43" s="48"/>
      <c r="G43" s="78"/>
      <c r="H43" s="48"/>
      <c r="I43" s="92"/>
      <c r="J43" s="159"/>
      <c r="K43" s="152"/>
      <c r="M43" s="48"/>
      <c r="N43" s="48"/>
      <c r="O43" s="48"/>
      <c r="P43" s="53"/>
      <c r="Q43" s="48"/>
      <c r="R43" s="78"/>
      <c r="S43" s="155"/>
    </row>
    <row r="44" spans="1:32" ht="15" customHeight="1" thickBot="1" x14ac:dyDescent="0.3">
      <c r="A44" s="237" t="s">
        <v>17</v>
      </c>
      <c r="B44" s="238"/>
      <c r="C44" s="239"/>
      <c r="D44" s="75"/>
      <c r="E44" s="68"/>
      <c r="F44" s="48"/>
      <c r="G44" s="78"/>
      <c r="H44" s="48"/>
      <c r="I44" s="92"/>
      <c r="J44" s="159"/>
      <c r="K44" s="152"/>
      <c r="L44" s="237" t="s">
        <v>17</v>
      </c>
      <c r="M44" s="238"/>
      <c r="N44" s="239"/>
      <c r="O44" s="75"/>
      <c r="P44" s="68"/>
      <c r="Q44" s="48"/>
      <c r="R44" s="78"/>
      <c r="S44" s="155"/>
    </row>
    <row r="45" spans="1:32" ht="15" customHeight="1" x14ac:dyDescent="0.25">
      <c r="A45" s="264" t="s">
        <v>121</v>
      </c>
      <c r="B45" s="265"/>
      <c r="C45" s="111"/>
      <c r="D45" s="48"/>
      <c r="E45" s="52"/>
      <c r="F45" s="48"/>
      <c r="G45" s="56"/>
      <c r="H45" s="57"/>
      <c r="I45" s="145"/>
      <c r="J45" s="159"/>
      <c r="K45" s="152"/>
      <c r="L45" s="264" t="s">
        <v>121</v>
      </c>
      <c r="M45" s="265"/>
      <c r="N45" s="111"/>
      <c r="O45" s="48"/>
      <c r="P45" s="52"/>
      <c r="Q45" s="48"/>
      <c r="R45" s="56"/>
      <c r="S45" s="145"/>
    </row>
    <row r="46" spans="1:32" ht="15" customHeight="1" x14ac:dyDescent="0.25">
      <c r="A46" s="235" t="s">
        <v>122</v>
      </c>
      <c r="B46" s="236"/>
      <c r="C46" s="112"/>
      <c r="D46" s="48"/>
      <c r="E46" s="52"/>
      <c r="F46" s="48"/>
      <c r="G46" s="78"/>
      <c r="H46" s="48"/>
      <c r="I46" s="92"/>
      <c r="J46" s="161"/>
      <c r="K46" s="154"/>
      <c r="L46" s="235" t="s">
        <v>122</v>
      </c>
      <c r="M46" s="236"/>
      <c r="N46" s="112"/>
      <c r="O46" s="48"/>
      <c r="P46" s="52"/>
      <c r="Q46" s="48"/>
      <c r="R46" s="78"/>
      <c r="S46" s="155"/>
    </row>
    <row r="47" spans="1:32" ht="15" customHeight="1" x14ac:dyDescent="0.25">
      <c r="A47" s="235" t="s">
        <v>118</v>
      </c>
      <c r="B47" s="236"/>
      <c r="C47" s="112"/>
      <c r="D47" s="48"/>
      <c r="E47" s="52"/>
      <c r="F47" s="48"/>
      <c r="G47" s="48"/>
      <c r="H47" s="48"/>
      <c r="I47" s="92"/>
      <c r="J47" s="159"/>
      <c r="K47" s="152"/>
      <c r="L47" s="235" t="s">
        <v>118</v>
      </c>
      <c r="M47" s="236"/>
      <c r="N47" s="112"/>
      <c r="O47" s="48"/>
      <c r="P47" s="52"/>
      <c r="Q47" s="48"/>
      <c r="R47" s="48"/>
      <c r="S47" s="155"/>
    </row>
    <row r="48" spans="1:32" ht="15" customHeight="1" x14ac:dyDescent="0.25">
      <c r="A48" s="235" t="s">
        <v>119</v>
      </c>
      <c r="B48" s="236"/>
      <c r="C48" s="112"/>
      <c r="D48" s="48"/>
      <c r="E48" s="52"/>
      <c r="F48" s="69"/>
      <c r="G48" s="48"/>
      <c r="H48" s="48"/>
      <c r="I48" s="92"/>
      <c r="J48" s="159"/>
      <c r="K48" s="152"/>
      <c r="L48" s="235" t="s">
        <v>119</v>
      </c>
      <c r="M48" s="236"/>
      <c r="N48" s="112"/>
      <c r="O48" s="48"/>
      <c r="P48" s="52"/>
      <c r="Q48" s="69"/>
      <c r="R48" s="48"/>
      <c r="S48" s="155"/>
    </row>
    <row r="49" spans="1:19" ht="15" customHeight="1" x14ac:dyDescent="0.25">
      <c r="A49" s="235" t="s">
        <v>15</v>
      </c>
      <c r="B49" s="236"/>
      <c r="C49" s="112"/>
      <c r="D49" s="48"/>
      <c r="E49" s="52"/>
      <c r="F49" s="48"/>
      <c r="G49" s="48"/>
      <c r="H49" s="48"/>
      <c r="I49" s="92"/>
      <c r="J49" s="159"/>
      <c r="K49" s="152"/>
      <c r="L49" s="235" t="s">
        <v>15</v>
      </c>
      <c r="M49" s="236"/>
      <c r="N49" s="112"/>
      <c r="O49" s="48"/>
      <c r="P49" s="52"/>
      <c r="Q49" s="48"/>
      <c r="R49" s="48"/>
      <c r="S49" s="155"/>
    </row>
    <row r="50" spans="1:19" ht="15" customHeight="1" x14ac:dyDescent="0.25">
      <c r="A50" s="235" t="s">
        <v>123</v>
      </c>
      <c r="B50" s="236"/>
      <c r="C50" s="215">
        <f>E36</f>
        <v>0</v>
      </c>
      <c r="D50" s="48"/>
      <c r="E50" s="52"/>
      <c r="F50" s="48"/>
      <c r="G50" s="48"/>
      <c r="H50" s="48"/>
      <c r="I50" s="92"/>
      <c r="J50" s="159"/>
      <c r="K50" s="152"/>
      <c r="L50" s="235" t="s">
        <v>123</v>
      </c>
      <c r="M50" s="236"/>
      <c r="N50" s="215">
        <f>P36</f>
        <v>0</v>
      </c>
      <c r="O50" s="48"/>
      <c r="P50" s="52"/>
      <c r="Q50" s="48"/>
      <c r="R50" s="48"/>
      <c r="S50" s="155"/>
    </row>
    <row r="51" spans="1:19" ht="15" customHeight="1" x14ac:dyDescent="0.25">
      <c r="A51" s="235" t="s">
        <v>124</v>
      </c>
      <c r="B51" s="236"/>
      <c r="C51" s="134">
        <f>C46*C45 + (0.5*C46*C46*C47) + (0.5*C46*C46*C48)</f>
        <v>0</v>
      </c>
      <c r="D51" s="48"/>
      <c r="E51" s="52"/>
      <c r="F51" s="48"/>
      <c r="G51" s="48"/>
      <c r="H51" s="48"/>
      <c r="I51" s="92"/>
      <c r="J51" s="159"/>
      <c r="K51" s="152"/>
      <c r="L51" s="235" t="s">
        <v>124</v>
      </c>
      <c r="M51" s="236"/>
      <c r="N51" s="134">
        <f>N46*N45 + (0.5*N46*N46*N47) + (0.5*N46*N46*N48)</f>
        <v>0</v>
      </c>
      <c r="O51" s="48"/>
      <c r="P51" s="52"/>
      <c r="Q51" s="48"/>
      <c r="R51" s="48"/>
      <c r="S51" s="155"/>
    </row>
    <row r="52" spans="1:19" ht="15" customHeight="1" x14ac:dyDescent="0.25">
      <c r="A52" s="235" t="s">
        <v>125</v>
      </c>
      <c r="B52" s="236"/>
      <c r="C52" s="135">
        <f>C45 + C46*((1+C47^2)^0.5+(1+C48^2)^0.5)</f>
        <v>0</v>
      </c>
      <c r="D52" s="48"/>
      <c r="E52" s="52"/>
      <c r="F52" s="48"/>
      <c r="G52" s="48"/>
      <c r="H52" s="48"/>
      <c r="I52" s="92"/>
      <c r="J52" s="159"/>
      <c r="K52" s="152"/>
      <c r="L52" s="235" t="s">
        <v>125</v>
      </c>
      <c r="M52" s="236"/>
      <c r="N52" s="135">
        <f>N45 + N46*((1+N47^2)^0.5+(1+N48^2)^0.5)</f>
        <v>0</v>
      </c>
      <c r="O52" s="48"/>
      <c r="P52" s="52"/>
      <c r="Q52" s="48"/>
      <c r="R52" s="48"/>
      <c r="S52" s="155"/>
    </row>
    <row r="53" spans="1:19" ht="15" customHeight="1" x14ac:dyDescent="0.25">
      <c r="A53" s="235" t="s">
        <v>18</v>
      </c>
      <c r="B53" s="236"/>
      <c r="C53" s="136" t="e">
        <f>C51/C52</f>
        <v>#DIV/0!</v>
      </c>
      <c r="D53" s="48"/>
      <c r="E53" s="52"/>
      <c r="F53" s="48"/>
      <c r="G53" s="48"/>
      <c r="H53" s="48"/>
      <c r="I53" s="92"/>
      <c r="J53" s="159"/>
      <c r="K53" s="152"/>
      <c r="L53" s="235" t="s">
        <v>18</v>
      </c>
      <c r="M53" s="236"/>
      <c r="N53" s="136" t="e">
        <f>N51/N52</f>
        <v>#DIV/0!</v>
      </c>
      <c r="O53" s="48"/>
      <c r="P53" s="52"/>
      <c r="Q53" s="48"/>
      <c r="R53" s="48"/>
      <c r="S53" s="155"/>
    </row>
    <row r="54" spans="1:19" ht="15" customHeight="1" thickBot="1" x14ac:dyDescent="0.3">
      <c r="A54" s="233" t="s">
        <v>16</v>
      </c>
      <c r="B54" s="234"/>
      <c r="C54" s="137" t="e">
        <f>(1.49*((C53)^(2/3))*((C50)^0.5))/(C49)</f>
        <v>#DIV/0!</v>
      </c>
      <c r="D54" s="48"/>
      <c r="E54" s="52"/>
      <c r="F54" s="48"/>
      <c r="G54" s="60"/>
      <c r="H54" s="48"/>
      <c r="I54" s="92"/>
      <c r="J54" s="159"/>
      <c r="K54" s="152"/>
      <c r="L54" s="233" t="s">
        <v>111</v>
      </c>
      <c r="M54" s="234"/>
      <c r="N54" s="137" t="e">
        <f>(1.49*((N53)^(2/3))*((N50)^0.5))/(N49)</f>
        <v>#DIV/0!</v>
      </c>
      <c r="O54" s="48"/>
      <c r="P54" s="52"/>
      <c r="Q54" s="48"/>
      <c r="R54" s="60"/>
      <c r="S54" s="155"/>
    </row>
    <row r="55" spans="1:19" ht="15" customHeight="1" thickBot="1" x14ac:dyDescent="0.3">
      <c r="A55" s="58"/>
      <c r="B55" s="48"/>
      <c r="C55" s="48"/>
      <c r="D55" s="48"/>
      <c r="E55" s="49"/>
      <c r="F55" s="74"/>
      <c r="G55" s="74"/>
      <c r="H55" s="48"/>
      <c r="I55" s="92"/>
      <c r="J55" s="159"/>
      <c r="K55" s="152"/>
      <c r="M55" s="48"/>
      <c r="N55" s="48"/>
      <c r="O55" s="48"/>
      <c r="P55" s="49"/>
      <c r="Q55" s="74"/>
      <c r="R55" s="74"/>
      <c r="S55" s="155"/>
    </row>
    <row r="56" spans="1:19" ht="15" customHeight="1" thickBot="1" x14ac:dyDescent="0.3">
      <c r="A56" s="227" t="s">
        <v>349</v>
      </c>
      <c r="B56" s="228"/>
      <c r="C56" s="229"/>
      <c r="D56" s="80"/>
      <c r="E56" s="49"/>
      <c r="F56" s="74"/>
      <c r="G56" s="74"/>
      <c r="H56" s="48"/>
      <c r="I56" s="92"/>
      <c r="J56" s="159"/>
      <c r="K56" s="152"/>
      <c r="L56" s="227" t="s">
        <v>349</v>
      </c>
      <c r="M56" s="228"/>
      <c r="N56" s="229"/>
      <c r="O56" s="80"/>
      <c r="P56" s="49"/>
      <c r="Q56" s="74"/>
      <c r="R56" s="74"/>
      <c r="S56" s="155"/>
    </row>
    <row r="57" spans="1:19" ht="15" customHeight="1" x14ac:dyDescent="0.35">
      <c r="A57" s="225" t="s">
        <v>127</v>
      </c>
      <c r="B57" s="226"/>
      <c r="C57" s="138" t="e">
        <f>SUM(F34:F36)</f>
        <v>#DIV/0!</v>
      </c>
      <c r="D57" s="78"/>
      <c r="E57" s="49"/>
      <c r="F57" s="74"/>
      <c r="G57" s="74"/>
      <c r="H57" s="48"/>
      <c r="I57" s="92"/>
      <c r="J57" s="159"/>
      <c r="K57" s="152"/>
      <c r="L57" s="225" t="s">
        <v>127</v>
      </c>
      <c r="M57" s="226"/>
      <c r="N57" s="138" t="e">
        <f>SUM(Q34:Q36)</f>
        <v>#DIV/0!</v>
      </c>
      <c r="O57" s="78"/>
      <c r="P57" s="49"/>
      <c r="Q57" s="74"/>
      <c r="R57" s="74"/>
      <c r="S57" s="155"/>
    </row>
    <row r="58" spans="1:19" ht="15" customHeight="1" x14ac:dyDescent="0.35">
      <c r="A58" s="223" t="s">
        <v>126</v>
      </c>
      <c r="B58" s="224"/>
      <c r="C58" s="135" t="e">
        <f>C57/60</f>
        <v>#DIV/0!</v>
      </c>
      <c r="D58" s="78"/>
      <c r="E58" s="49"/>
      <c r="F58" s="74"/>
      <c r="G58" s="74"/>
      <c r="H58" s="48"/>
      <c r="I58" s="92"/>
      <c r="J58" s="159"/>
      <c r="K58" s="152"/>
      <c r="L58" s="223" t="s">
        <v>126</v>
      </c>
      <c r="M58" s="224"/>
      <c r="N58" s="135" t="e">
        <f>N57/60</f>
        <v>#DIV/0!</v>
      </c>
      <c r="O58" s="78"/>
      <c r="P58" s="49"/>
      <c r="Q58" s="74"/>
      <c r="R58" s="74"/>
      <c r="S58" s="155"/>
    </row>
    <row r="59" spans="1:19" ht="15" customHeight="1" x14ac:dyDescent="0.35">
      <c r="A59" s="256" t="s">
        <v>19</v>
      </c>
      <c r="B59" s="257"/>
      <c r="C59" s="136" t="e">
        <f>0.2*(1000/G30-10)</f>
        <v>#DIV/0!</v>
      </c>
      <c r="D59" s="78"/>
      <c r="E59" s="49"/>
      <c r="F59" s="74"/>
      <c r="G59" s="74"/>
      <c r="H59" s="48"/>
      <c r="I59" s="92"/>
      <c r="J59" s="159"/>
      <c r="K59" s="152"/>
      <c r="L59" s="256" t="s">
        <v>19</v>
      </c>
      <c r="M59" s="257"/>
      <c r="N59" s="136" t="e">
        <f>0.2*(1000/R30-10)</f>
        <v>#DIV/0!</v>
      </c>
      <c r="O59" s="78"/>
      <c r="P59" s="49"/>
      <c r="Q59" s="74"/>
      <c r="R59" s="74"/>
      <c r="S59" s="155"/>
    </row>
    <row r="60" spans="1:19" ht="15" customHeight="1" x14ac:dyDescent="0.35">
      <c r="A60" s="256" t="s">
        <v>20</v>
      </c>
      <c r="B60" s="257"/>
      <c r="C60" s="135" t="e">
        <f>C59/C9</f>
        <v>#DIV/0!</v>
      </c>
      <c r="D60" s="78"/>
      <c r="E60" s="49"/>
      <c r="F60" s="74"/>
      <c r="G60" s="74"/>
      <c r="H60" s="48"/>
      <c r="I60" s="92"/>
      <c r="J60" s="159"/>
      <c r="K60" s="152"/>
      <c r="L60" s="256" t="s">
        <v>20</v>
      </c>
      <c r="M60" s="257"/>
      <c r="N60" s="135" t="e">
        <f>N59/C9</f>
        <v>#DIV/0!</v>
      </c>
      <c r="O60" s="78"/>
      <c r="P60" s="49"/>
      <c r="Q60" s="74"/>
      <c r="R60" s="74"/>
      <c r="S60" s="155"/>
    </row>
    <row r="61" spans="1:19" ht="15" customHeight="1" x14ac:dyDescent="0.35">
      <c r="A61" s="256" t="s">
        <v>21</v>
      </c>
      <c r="B61" s="257"/>
      <c r="C61" s="112"/>
      <c r="D61" s="78" t="s">
        <v>32</v>
      </c>
      <c r="E61" s="49"/>
      <c r="F61" s="74"/>
      <c r="G61" s="74"/>
      <c r="H61" s="48"/>
      <c r="I61" s="92"/>
      <c r="J61" s="159"/>
      <c r="K61" s="152"/>
      <c r="L61" s="256" t="s">
        <v>21</v>
      </c>
      <c r="M61" s="257"/>
      <c r="N61" s="112"/>
      <c r="O61" s="78" t="s">
        <v>32</v>
      </c>
      <c r="P61" s="49"/>
      <c r="Q61" s="74"/>
      <c r="R61" s="74"/>
      <c r="S61" s="155"/>
    </row>
    <row r="62" spans="1:19" ht="15" customHeight="1" x14ac:dyDescent="0.25">
      <c r="A62" s="256" t="s">
        <v>22</v>
      </c>
      <c r="B62" s="257"/>
      <c r="C62" s="112"/>
      <c r="D62" s="78" t="s">
        <v>23</v>
      </c>
      <c r="E62" s="49"/>
      <c r="F62" s="74"/>
      <c r="G62" s="74"/>
      <c r="H62" s="48"/>
      <c r="I62" s="92"/>
      <c r="J62" s="159"/>
      <c r="K62" s="152"/>
      <c r="L62" s="256" t="s">
        <v>22</v>
      </c>
      <c r="M62" s="257"/>
      <c r="N62" s="112"/>
      <c r="O62" s="78" t="s">
        <v>23</v>
      </c>
      <c r="P62" s="49"/>
      <c r="Q62" s="74"/>
      <c r="R62" s="74"/>
      <c r="S62" s="155"/>
    </row>
    <row r="63" spans="1:19" ht="15" customHeight="1" thickBot="1" x14ac:dyDescent="0.4">
      <c r="A63" s="254" t="s">
        <v>128</v>
      </c>
      <c r="B63" s="255"/>
      <c r="C63" s="137" t="e">
        <f>C61*(C28*43560/(5280*5280))*G28*C62</f>
        <v>#DIV/0!</v>
      </c>
      <c r="D63" s="146"/>
      <c r="E63" s="47"/>
      <c r="F63" s="147"/>
      <c r="G63" s="147"/>
      <c r="H63" s="64"/>
      <c r="I63" s="148"/>
      <c r="J63" s="162"/>
      <c r="K63" s="156"/>
      <c r="L63" s="254" t="s">
        <v>128</v>
      </c>
      <c r="M63" s="255"/>
      <c r="N63" s="137" t="e">
        <f>N61*(N28*43560/(5280*5280))*R28*N62</f>
        <v>#DIV/0!</v>
      </c>
      <c r="O63" s="146"/>
      <c r="P63" s="47"/>
      <c r="Q63" s="147"/>
      <c r="R63" s="147"/>
      <c r="S63" s="157"/>
    </row>
    <row r="64" spans="1:19" ht="15" customHeight="1" x14ac:dyDescent="0.25">
      <c r="A64" s="62"/>
      <c r="B64" s="62"/>
      <c r="C64" s="240"/>
      <c r="D64" s="240"/>
      <c r="E64" s="240"/>
      <c r="F64" s="79"/>
      <c r="G64" s="78"/>
      <c r="H64" s="78"/>
      <c r="I64" s="72"/>
      <c r="J64" s="53"/>
      <c r="K64" s="53"/>
    </row>
    <row r="65" spans="1:32" x14ac:dyDescent="0.25">
      <c r="A65" s="62"/>
      <c r="B65" s="62"/>
      <c r="C65" s="240"/>
      <c r="D65" s="240"/>
      <c r="E65" s="240"/>
      <c r="F65" s="79"/>
      <c r="G65" s="78"/>
      <c r="H65" s="78"/>
      <c r="I65" s="72"/>
      <c r="J65" s="53"/>
      <c r="K65" s="53"/>
    </row>
    <row r="66" spans="1:32" x14ac:dyDescent="0.25">
      <c r="A66" s="79"/>
      <c r="B66" s="79"/>
      <c r="C66" s="241"/>
      <c r="D66" s="241"/>
      <c r="E66" s="241"/>
      <c r="F66" s="79"/>
      <c r="G66" s="78"/>
      <c r="H66" s="78"/>
      <c r="I66" s="72"/>
      <c r="J66" s="78"/>
      <c r="K66" s="72"/>
      <c r="AF66" s="6" t="s">
        <v>30</v>
      </c>
    </row>
    <row r="67" spans="1:32" x14ac:dyDescent="0.25">
      <c r="A67" s="48"/>
      <c r="B67" s="48"/>
      <c r="C67" s="48"/>
      <c r="D67" s="48"/>
      <c r="E67" s="49"/>
      <c r="F67" s="48"/>
      <c r="G67" s="48"/>
      <c r="H67" s="48"/>
      <c r="I67" s="53"/>
      <c r="J67" s="48"/>
      <c r="K67" s="53"/>
    </row>
    <row r="68" spans="1:32" x14ac:dyDescent="0.25">
      <c r="A68" s="48"/>
      <c r="B68" s="48"/>
      <c r="C68" s="48"/>
      <c r="D68" s="48"/>
      <c r="E68" s="49"/>
      <c r="F68" s="48"/>
      <c r="G68" s="48"/>
      <c r="H68" s="48"/>
      <c r="I68" s="53"/>
      <c r="J68" s="48"/>
      <c r="K68" s="53"/>
    </row>
    <row r="69" spans="1:32" x14ac:dyDescent="0.25">
      <c r="A69" s="48"/>
      <c r="B69" s="48"/>
      <c r="C69" s="48"/>
      <c r="D69" s="48"/>
      <c r="E69" s="49"/>
      <c r="F69" s="48"/>
      <c r="G69" s="48"/>
      <c r="H69" s="48"/>
      <c r="I69" s="53"/>
      <c r="J69" s="48"/>
      <c r="K69" s="53"/>
    </row>
    <row r="70" spans="1:32" x14ac:dyDescent="0.25">
      <c r="A70" s="48"/>
      <c r="B70" s="48"/>
      <c r="C70" s="48"/>
      <c r="D70" s="48"/>
      <c r="E70" s="49"/>
      <c r="F70" s="48"/>
      <c r="G70" s="48"/>
      <c r="H70" s="48"/>
      <c r="I70" s="53"/>
      <c r="J70" s="48"/>
      <c r="K70" s="53"/>
    </row>
    <row r="71" spans="1:32" x14ac:dyDescent="0.25">
      <c r="A71" s="48"/>
      <c r="B71" s="48"/>
      <c r="C71" s="48"/>
      <c r="D71" s="48"/>
      <c r="E71" s="49"/>
      <c r="F71" s="48"/>
      <c r="G71" s="48"/>
      <c r="H71" s="48"/>
      <c r="I71" s="53"/>
      <c r="J71" s="48"/>
      <c r="K71" s="53"/>
    </row>
    <row r="72" spans="1:32" x14ac:dyDescent="0.25">
      <c r="A72" s="48"/>
      <c r="B72" s="48"/>
      <c r="C72" s="48"/>
      <c r="D72" s="48"/>
      <c r="E72" s="49"/>
      <c r="F72" s="48"/>
      <c r="G72" s="48"/>
      <c r="H72" s="48"/>
      <c r="I72" s="53"/>
      <c r="J72" s="48"/>
      <c r="K72" s="53"/>
    </row>
    <row r="73" spans="1:32" x14ac:dyDescent="0.25">
      <c r="A73" s="48"/>
      <c r="B73" s="48"/>
      <c r="C73" s="48"/>
      <c r="D73" s="48"/>
      <c r="E73" s="49"/>
      <c r="F73" s="48"/>
      <c r="G73" s="48"/>
      <c r="H73" s="48"/>
      <c r="I73" s="53"/>
      <c r="J73" s="48"/>
      <c r="K73" s="53"/>
    </row>
    <row r="74" spans="1:32" x14ac:dyDescent="0.25">
      <c r="A74" s="48"/>
      <c r="B74" s="48"/>
      <c r="C74" s="48"/>
      <c r="D74" s="48"/>
      <c r="E74" s="49"/>
      <c r="F74" s="48"/>
      <c r="G74" s="48"/>
      <c r="H74" s="48"/>
      <c r="I74" s="53"/>
      <c r="J74" s="48"/>
      <c r="K74" s="53"/>
    </row>
    <row r="75" spans="1:32" x14ac:dyDescent="0.25">
      <c r="A75" s="48"/>
      <c r="B75" s="48"/>
      <c r="C75" s="48"/>
      <c r="D75" s="48"/>
      <c r="E75" s="49"/>
      <c r="F75" s="48"/>
      <c r="G75" s="48"/>
      <c r="H75" s="48"/>
      <c r="I75" s="53"/>
      <c r="J75" s="48"/>
      <c r="K75" s="53"/>
    </row>
    <row r="76" spans="1:32" x14ac:dyDescent="0.25">
      <c r="A76" s="48"/>
      <c r="B76" s="48"/>
      <c r="C76" s="48"/>
      <c r="D76" s="48"/>
      <c r="E76" s="49"/>
      <c r="F76" s="48"/>
      <c r="G76" s="48"/>
      <c r="H76" s="48"/>
      <c r="I76" s="53"/>
      <c r="J76" s="48"/>
      <c r="K76" s="53"/>
    </row>
    <row r="77" spans="1:32" x14ac:dyDescent="0.25">
      <c r="A77" s="48"/>
      <c r="B77" s="48"/>
      <c r="C77" s="48"/>
      <c r="D77" s="48"/>
      <c r="E77" s="49"/>
      <c r="F77" s="48"/>
      <c r="G77" s="48"/>
      <c r="H77" s="48"/>
      <c r="I77" s="53"/>
      <c r="J77" s="48"/>
      <c r="K77" s="53"/>
    </row>
    <row r="78" spans="1:32" x14ac:dyDescent="0.25">
      <c r="A78" s="48"/>
      <c r="B78" s="48"/>
      <c r="C78" s="48"/>
      <c r="D78" s="48"/>
      <c r="E78" s="49"/>
      <c r="F78" s="48"/>
      <c r="G78" s="48"/>
      <c r="H78" s="48"/>
      <c r="I78" s="53"/>
      <c r="J78" s="48"/>
      <c r="K78" s="53"/>
    </row>
    <row r="79" spans="1:32" x14ac:dyDescent="0.25">
      <c r="A79" s="48"/>
      <c r="B79" s="48"/>
      <c r="C79" s="48"/>
      <c r="D79" s="48"/>
      <c r="E79" s="49"/>
      <c r="F79" s="48"/>
      <c r="G79" s="48"/>
      <c r="H79" s="48"/>
      <c r="I79" s="53"/>
      <c r="J79" s="48"/>
      <c r="K79" s="53"/>
    </row>
    <row r="80" spans="1:32" x14ac:dyDescent="0.25">
      <c r="A80" s="48"/>
      <c r="B80" s="48"/>
      <c r="C80" s="48"/>
      <c r="D80" s="48"/>
      <c r="E80" s="49"/>
      <c r="F80" s="48"/>
      <c r="G80" s="48"/>
      <c r="H80" s="48"/>
      <c r="I80" s="53"/>
      <c r="J80" s="48"/>
      <c r="K80" s="53"/>
    </row>
    <row r="81" spans="1:11" x14ac:dyDescent="0.25">
      <c r="A81" s="48"/>
      <c r="B81" s="48"/>
      <c r="C81" s="48"/>
      <c r="D81" s="48"/>
      <c r="E81" s="49"/>
      <c r="F81" s="48"/>
      <c r="G81" s="48"/>
      <c r="H81" s="48"/>
      <c r="I81" s="53"/>
      <c r="J81" s="48"/>
      <c r="K81" s="53"/>
    </row>
    <row r="82" spans="1:11" x14ac:dyDescent="0.25">
      <c r="A82" s="48"/>
      <c r="B82" s="48"/>
      <c r="C82" s="48"/>
      <c r="D82" s="48"/>
      <c r="E82" s="49"/>
      <c r="F82" s="48"/>
      <c r="G82" s="48"/>
      <c r="H82" s="48"/>
      <c r="I82" s="53"/>
      <c r="J82" s="48"/>
      <c r="K82" s="53"/>
    </row>
    <row r="83" spans="1:11" x14ac:dyDescent="0.25">
      <c r="A83" s="48"/>
      <c r="B83" s="48"/>
      <c r="C83" s="48"/>
      <c r="D83" s="48"/>
      <c r="E83" s="49"/>
      <c r="F83" s="48"/>
      <c r="G83" s="48"/>
      <c r="H83" s="48"/>
      <c r="I83" s="53"/>
      <c r="J83" s="48"/>
      <c r="K83" s="53"/>
    </row>
    <row r="84" spans="1:11" x14ac:dyDescent="0.25">
      <c r="A84" s="48"/>
      <c r="B84" s="48"/>
      <c r="C84" s="48"/>
      <c r="D84" s="48"/>
      <c r="E84" s="49"/>
      <c r="F84" s="48"/>
      <c r="G84" s="48"/>
      <c r="H84" s="48"/>
      <c r="I84" s="53"/>
      <c r="J84" s="48"/>
      <c r="K84" s="53"/>
    </row>
    <row r="85" spans="1:11" x14ac:dyDescent="0.25">
      <c r="A85" s="48"/>
      <c r="B85" s="48"/>
      <c r="C85" s="48"/>
      <c r="D85" s="48"/>
      <c r="E85" s="49"/>
      <c r="F85" s="48"/>
      <c r="G85" s="48"/>
      <c r="H85" s="48"/>
      <c r="I85" s="53"/>
      <c r="J85" s="48"/>
      <c r="K85" s="53"/>
    </row>
    <row r="86" spans="1:11" x14ac:dyDescent="0.25">
      <c r="A86" s="48"/>
      <c r="B86" s="48"/>
      <c r="C86" s="48"/>
      <c r="D86" s="48"/>
      <c r="E86" s="49"/>
      <c r="F86" s="48"/>
      <c r="G86" s="48"/>
      <c r="H86" s="48"/>
      <c r="I86" s="53"/>
      <c r="J86" s="48"/>
      <c r="K86" s="53"/>
    </row>
    <row r="87" spans="1:11" x14ac:dyDescent="0.25">
      <c r="A87" s="48"/>
      <c r="B87" s="48"/>
      <c r="C87" s="48"/>
      <c r="D87" s="48"/>
      <c r="E87" s="49"/>
      <c r="F87" s="48"/>
      <c r="G87" s="48"/>
      <c r="H87" s="48"/>
      <c r="I87" s="53"/>
      <c r="J87" s="48"/>
      <c r="K87" s="53"/>
    </row>
    <row r="88" spans="1:11" x14ac:dyDescent="0.25">
      <c r="A88" s="48"/>
      <c r="B88" s="48"/>
      <c r="C88" s="48"/>
      <c r="D88" s="48"/>
      <c r="E88" s="49"/>
      <c r="F88" s="48"/>
      <c r="G88" s="48"/>
      <c r="H88" s="48"/>
      <c r="I88" s="53"/>
      <c r="J88" s="48"/>
      <c r="K88" s="53"/>
    </row>
    <row r="89" spans="1:11" x14ac:dyDescent="0.25">
      <c r="A89" s="48"/>
      <c r="B89" s="48"/>
      <c r="C89" s="48"/>
      <c r="D89" s="48"/>
      <c r="E89" s="49"/>
      <c r="F89" s="48"/>
      <c r="G89" s="48"/>
      <c r="H89" s="48"/>
      <c r="I89" s="53"/>
      <c r="J89" s="48"/>
      <c r="K89" s="53"/>
    </row>
    <row r="90" spans="1:11" x14ac:dyDescent="0.25">
      <c r="A90" s="48"/>
      <c r="B90" s="48"/>
      <c r="C90" s="48"/>
      <c r="D90" s="48"/>
      <c r="E90" s="49"/>
      <c r="F90" s="48"/>
      <c r="G90" s="48"/>
      <c r="H90" s="48"/>
      <c r="I90" s="53"/>
      <c r="J90" s="48"/>
      <c r="K90" s="53"/>
    </row>
    <row r="91" spans="1:11" x14ac:dyDescent="0.25">
      <c r="A91" s="48"/>
      <c r="B91" s="48"/>
      <c r="C91" s="48"/>
      <c r="D91" s="48"/>
      <c r="E91" s="49"/>
      <c r="F91" s="48"/>
      <c r="G91" s="48"/>
      <c r="H91" s="48"/>
      <c r="I91" s="53"/>
      <c r="J91" s="48"/>
      <c r="K91" s="53"/>
    </row>
    <row r="92" spans="1:11" x14ac:dyDescent="0.25">
      <c r="A92" s="48"/>
      <c r="B92" s="48"/>
      <c r="C92" s="48"/>
      <c r="D92" s="48"/>
      <c r="E92" s="49"/>
      <c r="F92" s="48"/>
      <c r="G92" s="48"/>
      <c r="H92" s="48"/>
      <c r="I92" s="53"/>
      <c r="J92" s="48"/>
      <c r="K92" s="53"/>
    </row>
    <row r="93" spans="1:11" x14ac:dyDescent="0.25">
      <c r="A93" s="48"/>
      <c r="B93" s="48"/>
      <c r="C93" s="48"/>
      <c r="D93" s="48"/>
      <c r="E93" s="49"/>
      <c r="F93" s="48"/>
      <c r="G93" s="48"/>
      <c r="H93" s="48"/>
      <c r="I93" s="53"/>
      <c r="J93" s="48"/>
      <c r="K93" s="53"/>
    </row>
    <row r="94" spans="1:11" x14ac:dyDescent="0.25">
      <c r="A94" s="48"/>
      <c r="B94" s="48"/>
      <c r="C94" s="48"/>
      <c r="D94" s="48"/>
      <c r="E94" s="49"/>
      <c r="F94" s="48"/>
      <c r="G94" s="48"/>
      <c r="H94" s="48"/>
      <c r="I94" s="53"/>
      <c r="J94" s="48"/>
      <c r="K94" s="53"/>
    </row>
    <row r="95" spans="1:11" x14ac:dyDescent="0.25">
      <c r="A95" s="48"/>
      <c r="B95" s="48"/>
      <c r="C95" s="48"/>
      <c r="D95" s="48"/>
      <c r="E95" s="49"/>
      <c r="F95" s="48"/>
      <c r="G95" s="48"/>
      <c r="H95" s="48"/>
      <c r="I95" s="53"/>
      <c r="J95" s="48"/>
      <c r="K95" s="53"/>
    </row>
    <row r="96" spans="1:11" x14ac:dyDescent="0.25">
      <c r="A96" s="48"/>
      <c r="B96" s="48"/>
      <c r="C96" s="48"/>
      <c r="D96" s="48"/>
      <c r="E96" s="49"/>
      <c r="F96" s="48"/>
      <c r="G96" s="48"/>
      <c r="H96" s="48"/>
      <c r="I96" s="53"/>
      <c r="J96" s="48"/>
      <c r="K96" s="53"/>
    </row>
    <row r="97" spans="1:11" x14ac:dyDescent="0.25">
      <c r="A97" s="48"/>
      <c r="B97" s="48"/>
      <c r="C97" s="48"/>
      <c r="D97" s="48"/>
      <c r="E97" s="49"/>
      <c r="F97" s="48"/>
      <c r="G97" s="48"/>
      <c r="H97" s="48"/>
      <c r="I97" s="53"/>
      <c r="J97" s="48"/>
      <c r="K97" s="53"/>
    </row>
    <row r="98" spans="1:11" x14ac:dyDescent="0.25">
      <c r="A98" s="48"/>
      <c r="B98" s="48"/>
      <c r="C98" s="48"/>
      <c r="D98" s="48"/>
      <c r="E98" s="49"/>
      <c r="F98" s="48"/>
      <c r="G98" s="48"/>
      <c r="H98" s="48"/>
      <c r="I98" s="53"/>
      <c r="J98" s="48"/>
      <c r="K98" s="53"/>
    </row>
    <row r="99" spans="1:11" x14ac:dyDescent="0.25">
      <c r="A99" s="48"/>
      <c r="B99" s="48"/>
      <c r="C99" s="48"/>
      <c r="D99" s="48"/>
      <c r="E99" s="49"/>
      <c r="F99" s="48"/>
      <c r="G99" s="48"/>
      <c r="H99" s="48"/>
      <c r="I99" s="53"/>
      <c r="J99" s="48"/>
      <c r="K99" s="53"/>
    </row>
    <row r="100" spans="1:11" x14ac:dyDescent="0.25">
      <c r="A100" s="48"/>
      <c r="B100" s="48"/>
      <c r="C100" s="48"/>
      <c r="D100" s="48"/>
      <c r="E100" s="49"/>
      <c r="F100" s="48"/>
      <c r="G100" s="48"/>
      <c r="H100" s="48"/>
      <c r="I100" s="53"/>
      <c r="J100" s="48"/>
      <c r="K100" s="53"/>
    </row>
    <row r="101" spans="1:11" x14ac:dyDescent="0.25">
      <c r="A101" s="48"/>
      <c r="B101" s="48"/>
      <c r="C101" s="48"/>
      <c r="D101" s="48"/>
      <c r="E101" s="49"/>
      <c r="F101" s="48"/>
      <c r="G101" s="48"/>
      <c r="H101" s="48"/>
      <c r="I101" s="53"/>
      <c r="J101" s="48"/>
      <c r="K101" s="53"/>
    </row>
    <row r="102" spans="1:11" x14ac:dyDescent="0.25">
      <c r="A102" s="48"/>
      <c r="B102" s="48"/>
      <c r="C102" s="48"/>
      <c r="D102" s="48"/>
      <c r="E102" s="49"/>
      <c r="F102" s="48"/>
      <c r="G102" s="48"/>
      <c r="H102" s="48"/>
      <c r="I102" s="53"/>
      <c r="J102" s="48"/>
      <c r="K102" s="53"/>
    </row>
    <row r="103" spans="1:11" x14ac:dyDescent="0.25">
      <c r="A103" s="48"/>
      <c r="B103" s="48"/>
      <c r="C103" s="48"/>
      <c r="D103" s="48"/>
      <c r="E103" s="49"/>
      <c r="F103" s="48"/>
      <c r="G103" s="48"/>
      <c r="H103" s="48"/>
      <c r="I103" s="53"/>
      <c r="J103" s="48"/>
      <c r="K103" s="53"/>
    </row>
    <row r="104" spans="1:11" x14ac:dyDescent="0.25">
      <c r="A104" s="48"/>
      <c r="B104" s="48"/>
      <c r="C104" s="48"/>
      <c r="D104" s="48"/>
      <c r="E104" s="49"/>
      <c r="F104" s="48"/>
      <c r="G104" s="48"/>
      <c r="H104" s="48"/>
      <c r="I104" s="53"/>
      <c r="J104" s="48"/>
      <c r="K104" s="53"/>
    </row>
    <row r="105" spans="1:11" x14ac:dyDescent="0.25">
      <c r="A105" s="48"/>
      <c r="B105" s="48"/>
      <c r="C105" s="48"/>
      <c r="D105" s="48"/>
      <c r="E105" s="49"/>
      <c r="F105" s="48"/>
      <c r="G105" s="48"/>
      <c r="H105" s="48"/>
      <c r="I105" s="53"/>
      <c r="J105" s="48"/>
      <c r="K105" s="53"/>
    </row>
    <row r="106" spans="1:11" x14ac:dyDescent="0.25">
      <c r="A106" s="48"/>
      <c r="B106" s="48"/>
      <c r="C106" s="48"/>
      <c r="D106" s="48"/>
      <c r="E106" s="49"/>
      <c r="F106" s="48"/>
      <c r="G106" s="48"/>
      <c r="H106" s="48"/>
      <c r="I106" s="53"/>
      <c r="J106" s="48"/>
      <c r="K106" s="53"/>
    </row>
    <row r="107" spans="1:11" x14ac:dyDescent="0.25">
      <c r="A107" s="48"/>
      <c r="B107" s="48"/>
      <c r="C107" s="48"/>
      <c r="D107" s="48"/>
      <c r="E107" s="49"/>
      <c r="F107" s="48"/>
      <c r="G107" s="48"/>
      <c r="H107" s="48"/>
      <c r="I107" s="53"/>
      <c r="J107" s="48"/>
      <c r="K107" s="53"/>
    </row>
    <row r="108" spans="1:11" x14ac:dyDescent="0.25">
      <c r="A108" s="48"/>
      <c r="B108" s="48"/>
      <c r="C108" s="48"/>
      <c r="D108" s="48"/>
      <c r="E108" s="49"/>
      <c r="F108" s="48"/>
      <c r="G108" s="48"/>
      <c r="H108" s="48"/>
      <c r="I108" s="53"/>
      <c r="J108" s="48"/>
      <c r="K108" s="53"/>
    </row>
    <row r="109" spans="1:11" x14ac:dyDescent="0.25">
      <c r="A109" s="48"/>
      <c r="B109" s="48"/>
      <c r="C109" s="48"/>
      <c r="D109" s="48"/>
      <c r="E109" s="49"/>
      <c r="F109" s="48"/>
      <c r="G109" s="48"/>
      <c r="H109" s="48"/>
      <c r="I109" s="53"/>
      <c r="J109" s="48"/>
      <c r="K109" s="53"/>
    </row>
    <row r="110" spans="1:11" x14ac:dyDescent="0.25">
      <c r="A110" s="48"/>
      <c r="B110" s="48"/>
      <c r="C110" s="48"/>
      <c r="D110" s="48"/>
      <c r="E110" s="49"/>
      <c r="F110" s="48"/>
      <c r="G110" s="48"/>
      <c r="H110" s="48"/>
      <c r="I110" s="53"/>
      <c r="J110" s="48"/>
      <c r="K110" s="53"/>
    </row>
    <row r="111" spans="1:11" x14ac:dyDescent="0.25">
      <c r="A111" s="48"/>
      <c r="B111" s="48"/>
      <c r="C111" s="48"/>
      <c r="D111" s="48"/>
      <c r="E111" s="49"/>
      <c r="F111" s="48"/>
      <c r="G111" s="48"/>
      <c r="H111" s="48"/>
      <c r="I111" s="53"/>
      <c r="J111" s="48"/>
      <c r="K111" s="53"/>
    </row>
    <row r="112" spans="1:11" x14ac:dyDescent="0.25">
      <c r="A112" s="48"/>
      <c r="B112" s="48"/>
      <c r="C112" s="48"/>
      <c r="D112" s="48"/>
      <c r="E112" s="49"/>
      <c r="F112" s="48"/>
      <c r="G112" s="48"/>
      <c r="H112" s="48"/>
      <c r="I112" s="53"/>
      <c r="J112" s="48"/>
      <c r="K112" s="53"/>
    </row>
    <row r="113" spans="1:11" x14ac:dyDescent="0.25">
      <c r="A113" s="48"/>
      <c r="B113" s="48"/>
      <c r="C113" s="48"/>
      <c r="D113" s="48"/>
      <c r="E113" s="49"/>
      <c r="F113" s="48"/>
      <c r="G113" s="48"/>
      <c r="H113" s="48"/>
      <c r="I113" s="53"/>
      <c r="J113" s="48"/>
      <c r="K113" s="53"/>
    </row>
    <row r="114" spans="1:11" x14ac:dyDescent="0.25">
      <c r="A114" s="48"/>
      <c r="B114" s="48"/>
      <c r="C114" s="48"/>
      <c r="D114" s="48"/>
      <c r="E114" s="49"/>
      <c r="F114" s="48"/>
      <c r="G114" s="48"/>
      <c r="H114" s="48"/>
      <c r="I114" s="53"/>
      <c r="J114" s="48"/>
      <c r="K114" s="53"/>
    </row>
    <row r="115" spans="1:11" x14ac:dyDescent="0.25">
      <c r="A115" s="48"/>
      <c r="B115" s="48"/>
      <c r="C115" s="48"/>
      <c r="D115" s="48"/>
      <c r="E115" s="49"/>
      <c r="F115" s="48"/>
      <c r="G115" s="48"/>
      <c r="H115" s="48"/>
      <c r="I115" s="53"/>
      <c r="J115" s="48"/>
      <c r="K115" s="53"/>
    </row>
    <row r="116" spans="1:11" x14ac:dyDescent="0.25">
      <c r="A116" s="48"/>
      <c r="B116" s="48"/>
      <c r="C116" s="48"/>
      <c r="D116" s="48"/>
      <c r="E116" s="49"/>
      <c r="F116" s="48"/>
      <c r="G116" s="48"/>
      <c r="H116" s="48"/>
      <c r="I116" s="53"/>
      <c r="J116" s="48"/>
      <c r="K116" s="53"/>
    </row>
    <row r="117" spans="1:11" x14ac:dyDescent="0.25">
      <c r="A117" s="48"/>
      <c r="B117" s="48"/>
      <c r="C117" s="48"/>
      <c r="D117" s="48"/>
      <c r="E117" s="49"/>
      <c r="F117" s="48"/>
      <c r="G117" s="48"/>
      <c r="H117" s="48"/>
      <c r="I117" s="53"/>
      <c r="J117" s="48"/>
      <c r="K117" s="53"/>
    </row>
    <row r="118" spans="1:11" x14ac:dyDescent="0.25">
      <c r="A118" s="48"/>
      <c r="B118" s="48"/>
      <c r="C118" s="48"/>
      <c r="D118" s="48"/>
      <c r="E118" s="49"/>
      <c r="F118" s="48"/>
      <c r="G118" s="48"/>
      <c r="H118" s="48"/>
      <c r="I118" s="53"/>
      <c r="J118" s="48"/>
      <c r="K118" s="53"/>
    </row>
    <row r="119" spans="1:11" x14ac:dyDescent="0.25">
      <c r="A119" s="48"/>
      <c r="B119" s="48"/>
      <c r="C119" s="48"/>
      <c r="D119" s="48"/>
      <c r="E119" s="49"/>
      <c r="F119" s="48"/>
      <c r="G119" s="48"/>
      <c r="H119" s="48"/>
      <c r="I119" s="53"/>
      <c r="J119" s="48"/>
      <c r="K119" s="53"/>
    </row>
  </sheetData>
  <sheetProtection insertRows="0"/>
  <mergeCells count="94">
    <mergeCell ref="L8:O8"/>
    <mergeCell ref="P8:S8"/>
    <mergeCell ref="C1:G1"/>
    <mergeCell ref="C2:G2"/>
    <mergeCell ref="C5:D5"/>
    <mergeCell ref="C6:D6"/>
    <mergeCell ref="L7:S7"/>
    <mergeCell ref="C3:H3"/>
    <mergeCell ref="A12:H12"/>
    <mergeCell ref="A14:H14"/>
    <mergeCell ref="L14:S14"/>
    <mergeCell ref="B15:E15"/>
    <mergeCell ref="M15:P15"/>
    <mergeCell ref="B17:E17"/>
    <mergeCell ref="M17:P17"/>
    <mergeCell ref="B18:E18"/>
    <mergeCell ref="M18:P18"/>
    <mergeCell ref="B19:E19"/>
    <mergeCell ref="M19:P19"/>
    <mergeCell ref="B20:E20"/>
    <mergeCell ref="M20:P20"/>
    <mergeCell ref="B21:E21"/>
    <mergeCell ref="M21:P21"/>
    <mergeCell ref="B22:E22"/>
    <mergeCell ref="M22:P22"/>
    <mergeCell ref="B23:E23"/>
    <mergeCell ref="M23:P23"/>
    <mergeCell ref="B24:E24"/>
    <mergeCell ref="M24:P24"/>
    <mergeCell ref="B25:E25"/>
    <mergeCell ref="M25:P25"/>
    <mergeCell ref="B26:E26"/>
    <mergeCell ref="M26:P26"/>
    <mergeCell ref="A32:F32"/>
    <mergeCell ref="L32:Q32"/>
    <mergeCell ref="B33:C33"/>
    <mergeCell ref="M33:N33"/>
    <mergeCell ref="B34:C34"/>
    <mergeCell ref="M34:N34"/>
    <mergeCell ref="B35:C35"/>
    <mergeCell ref="M35:N35"/>
    <mergeCell ref="B36:C36"/>
    <mergeCell ref="M36:N36"/>
    <mergeCell ref="A38:C38"/>
    <mergeCell ref="L38:N38"/>
    <mergeCell ref="A39:B39"/>
    <mergeCell ref="L39:M39"/>
    <mergeCell ref="A40:B40"/>
    <mergeCell ref="L40:M40"/>
    <mergeCell ref="A42:B42"/>
    <mergeCell ref="L42:M42"/>
    <mergeCell ref="A44:C44"/>
    <mergeCell ref="L44:N44"/>
    <mergeCell ref="A45:B45"/>
    <mergeCell ref="L45:M45"/>
    <mergeCell ref="A46:B46"/>
    <mergeCell ref="L46:M46"/>
    <mergeCell ref="A47:B47"/>
    <mergeCell ref="L47:M47"/>
    <mergeCell ref="A48:B48"/>
    <mergeCell ref="L48:M48"/>
    <mergeCell ref="A49:B49"/>
    <mergeCell ref="L49:M49"/>
    <mergeCell ref="A50:B50"/>
    <mergeCell ref="L50:M50"/>
    <mergeCell ref="A51:B51"/>
    <mergeCell ref="L51:M51"/>
    <mergeCell ref="A52:B52"/>
    <mergeCell ref="L52:M52"/>
    <mergeCell ref="A53:B53"/>
    <mergeCell ref="L53:M53"/>
    <mergeCell ref="A54:B54"/>
    <mergeCell ref="L54:M54"/>
    <mergeCell ref="L56:N56"/>
    <mergeCell ref="A57:B57"/>
    <mergeCell ref="L57:M57"/>
    <mergeCell ref="A58:B58"/>
    <mergeCell ref="L58:M58"/>
    <mergeCell ref="C66:E66"/>
    <mergeCell ref="B16:E16"/>
    <mergeCell ref="M16:P16"/>
    <mergeCell ref="A62:B62"/>
    <mergeCell ref="L62:M62"/>
    <mergeCell ref="A63:B63"/>
    <mergeCell ref="L63:M63"/>
    <mergeCell ref="C64:E64"/>
    <mergeCell ref="C65:E65"/>
    <mergeCell ref="A59:B59"/>
    <mergeCell ref="L59:M59"/>
    <mergeCell ref="A60:B60"/>
    <mergeCell ref="L60:M60"/>
    <mergeCell ref="A61:B61"/>
    <mergeCell ref="L61:M61"/>
    <mergeCell ref="A56:C56"/>
  </mergeCells>
  <hyperlinks>
    <hyperlink ref="D40" r:id="rId1" display="P2 (2Year 24Hour Rainfall)=" xr:uid="{00000000-0004-0000-0400-000000000000}"/>
    <hyperlink ref="O40" r:id="rId2" display="P2 (2Year 24Hour Rainfall)=" xr:uid="{00000000-0004-0000-0400-000001000000}"/>
  </hyperlinks>
  <printOptions horizontalCentered="1"/>
  <pageMargins left="0.7" right="0.7" top="0.75" bottom="0.75" header="0.3" footer="0.3"/>
  <pageSetup scale="52" orientation="landscape" r:id="rId3"/>
  <rowBreaks count="1" manualBreakCount="1">
    <brk id="64" max="16" man="1"/>
  </rowBreaks>
  <colBreaks count="2" manualBreakCount="2">
    <brk id="20" max="98" man="1"/>
    <brk id="31" min="11" max="104" man="1"/>
  </colBreaks>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AF119"/>
  <sheetViews>
    <sheetView view="pageLayout" zoomScaleNormal="100" zoomScaleSheetLayoutView="85" workbookViewId="0">
      <selection activeCell="J64" sqref="J64:J65"/>
    </sheetView>
  </sheetViews>
  <sheetFormatPr defaultColWidth="8.85546875" defaultRowHeight="15" x14ac:dyDescent="0.25"/>
  <cols>
    <col min="1" max="1" width="10" style="6" customWidth="1"/>
    <col min="2" max="2" width="18.140625" style="6" customWidth="1"/>
    <col min="3" max="3" width="10.42578125" style="6" customWidth="1"/>
    <col min="4" max="4" width="7.140625" style="6" customWidth="1"/>
    <col min="5" max="5" width="7.85546875" style="7" customWidth="1"/>
    <col min="6" max="6" width="7.42578125" style="6" customWidth="1"/>
    <col min="7" max="7" width="14" style="6" customWidth="1"/>
    <col min="8" max="8" width="8.5703125" style="6" customWidth="1"/>
    <col min="9" max="9" width="5.85546875" style="8" customWidth="1"/>
    <col min="10" max="10" width="3.42578125" style="6" customWidth="1"/>
    <col min="11" max="11" width="5.85546875" style="8" customWidth="1"/>
    <col min="12" max="12" width="10" style="48" customWidth="1"/>
    <col min="13" max="13" width="18.140625" style="6" customWidth="1"/>
    <col min="14" max="14" width="10.42578125" style="6" customWidth="1"/>
    <col min="15" max="15" width="7.140625" style="6" customWidth="1"/>
    <col min="16" max="16" width="7.85546875" style="6" customWidth="1"/>
    <col min="17" max="17" width="8.85546875" style="6"/>
    <col min="18" max="18" width="14" style="6" customWidth="1"/>
    <col min="19" max="19" width="8.5703125" style="6" customWidth="1"/>
    <col min="20" max="20" width="14" style="6" customWidth="1"/>
    <col min="21" max="16384" width="8.85546875" style="6"/>
  </cols>
  <sheetData>
    <row r="1" spans="1:24" x14ac:dyDescent="0.25">
      <c r="B1" s="29" t="s">
        <v>27</v>
      </c>
      <c r="C1" s="280" t="str">
        <f>Summary!C6</f>
        <v>AAA-###(###)</v>
      </c>
      <c r="D1" s="280"/>
      <c r="E1" s="280"/>
      <c r="F1" s="280"/>
      <c r="G1" s="280"/>
      <c r="H1" s="45"/>
      <c r="I1" s="94"/>
      <c r="J1" s="93"/>
      <c r="K1" s="97"/>
      <c r="L1" s="76"/>
      <c r="M1" s="45"/>
    </row>
    <row r="2" spans="1:24" x14ac:dyDescent="0.25">
      <c r="B2" s="29" t="s">
        <v>26</v>
      </c>
      <c r="C2" s="285" t="str">
        <f>Summary!C7</f>
        <v>1000####</v>
      </c>
      <c r="D2" s="285"/>
      <c r="E2" s="285"/>
      <c r="F2" s="285"/>
      <c r="G2" s="285"/>
      <c r="H2" s="45"/>
      <c r="I2" s="94"/>
      <c r="J2" s="93"/>
    </row>
    <row r="3" spans="1:24" ht="15" customHeight="1" x14ac:dyDescent="0.25">
      <c r="B3" s="34" t="s">
        <v>95</v>
      </c>
      <c r="C3" s="286">
        <f>Summary!C8</f>
        <v>0</v>
      </c>
      <c r="D3" s="286"/>
      <c r="E3" s="286"/>
      <c r="F3" s="286"/>
      <c r="G3" s="286"/>
      <c r="H3" s="286"/>
      <c r="I3" s="95"/>
      <c r="J3" s="41"/>
    </row>
    <row r="4" spans="1:24" x14ac:dyDescent="0.25">
      <c r="A4" s="34"/>
      <c r="B4" s="3" t="s">
        <v>28</v>
      </c>
      <c r="C4" s="42" t="str">
        <f>Summary!K6</f>
        <v>########</v>
      </c>
      <c r="D4" s="42"/>
      <c r="E4" s="41"/>
      <c r="F4" s="35"/>
      <c r="G4" s="46"/>
      <c r="H4" s="46"/>
      <c r="I4" s="96"/>
      <c r="J4" s="5"/>
    </row>
    <row r="5" spans="1:24" x14ac:dyDescent="0.25">
      <c r="A5" s="34"/>
      <c r="B5" s="3" t="s">
        <v>25</v>
      </c>
      <c r="C5" s="283"/>
      <c r="D5" s="283"/>
      <c r="E5" s="41"/>
      <c r="F5" s="35"/>
      <c r="G5" s="46"/>
      <c r="H5" s="46"/>
      <c r="I5" s="96"/>
      <c r="J5" s="5"/>
    </row>
    <row r="6" spans="1:24" ht="15.75" thickBot="1" x14ac:dyDescent="0.3">
      <c r="A6" s="34"/>
      <c r="B6" s="34" t="s">
        <v>29</v>
      </c>
      <c r="C6" s="284">
        <f>Summary!K7</f>
        <v>0</v>
      </c>
      <c r="D6" s="284"/>
    </row>
    <row r="7" spans="1:24" ht="15.75" thickBot="1" x14ac:dyDescent="0.3">
      <c r="A7" s="34"/>
      <c r="L7" s="272" t="s">
        <v>132</v>
      </c>
      <c r="M7" s="273"/>
      <c r="N7" s="273"/>
      <c r="O7" s="273"/>
      <c r="P7" s="273"/>
      <c r="Q7" s="273"/>
      <c r="R7" s="273"/>
      <c r="S7" s="274"/>
    </row>
    <row r="8" spans="1:24" ht="17.25" x14ac:dyDescent="0.25">
      <c r="A8" s="34"/>
      <c r="B8" s="34" t="s">
        <v>104</v>
      </c>
      <c r="C8" s="104" t="s">
        <v>342</v>
      </c>
      <c r="L8" s="275" t="s">
        <v>348</v>
      </c>
      <c r="M8" s="276"/>
      <c r="N8" s="276"/>
      <c r="O8" s="277"/>
      <c r="P8" s="278" t="s">
        <v>103</v>
      </c>
      <c r="Q8" s="276"/>
      <c r="R8" s="276"/>
      <c r="S8" s="279"/>
    </row>
    <row r="9" spans="1:24" x14ac:dyDescent="0.25">
      <c r="B9" s="29" t="s">
        <v>0</v>
      </c>
      <c r="C9" s="105"/>
      <c r="D9" s="2" t="s">
        <v>31</v>
      </c>
      <c r="F9" s="39"/>
      <c r="L9" s="113" t="s">
        <v>100</v>
      </c>
      <c r="M9" s="114" t="s">
        <v>24</v>
      </c>
      <c r="N9" s="115" t="s">
        <v>101</v>
      </c>
      <c r="O9" s="114" t="s">
        <v>102</v>
      </c>
      <c r="P9" s="114" t="s">
        <v>100</v>
      </c>
      <c r="Q9" s="114" t="s">
        <v>24</v>
      </c>
      <c r="R9" s="115" t="s">
        <v>101</v>
      </c>
      <c r="S9" s="116" t="s">
        <v>102</v>
      </c>
    </row>
    <row r="10" spans="1:24" ht="15.75" thickBot="1" x14ac:dyDescent="0.3">
      <c r="B10" s="34"/>
      <c r="C10" s="99"/>
      <c r="D10" s="41"/>
      <c r="E10" s="41"/>
      <c r="F10" s="35"/>
      <c r="G10" s="46"/>
      <c r="I10" s="6"/>
      <c r="L10" s="117" t="e">
        <f>C63</f>
        <v>#DIV/0!</v>
      </c>
      <c r="M10" s="118" t="e">
        <f>N63</f>
        <v>#DIV/0!</v>
      </c>
      <c r="N10" s="119" t="e">
        <f>M10-L10</f>
        <v>#DIV/0!</v>
      </c>
      <c r="O10" s="120" t="e">
        <f>N10/L10</f>
        <v>#DIV/0!</v>
      </c>
      <c r="P10" s="121" t="e">
        <f>G29</f>
        <v>#DIV/0!</v>
      </c>
      <c r="Q10" s="122" t="e">
        <f>R29</f>
        <v>#DIV/0!</v>
      </c>
      <c r="R10" s="123" t="e">
        <f>Q10-P10</f>
        <v>#DIV/0!</v>
      </c>
      <c r="S10" s="120" t="e">
        <f>R10/P10</f>
        <v>#DIV/0!</v>
      </c>
    </row>
    <row r="11" spans="1:24" ht="15.75" thickBot="1" x14ac:dyDescent="0.3">
      <c r="G11" s="46"/>
      <c r="H11" s="46"/>
      <c r="I11" s="96"/>
      <c r="J11" s="5"/>
      <c r="K11" s="98"/>
    </row>
    <row r="12" spans="1:24" x14ac:dyDescent="0.25">
      <c r="A12" s="281" t="s">
        <v>129</v>
      </c>
      <c r="B12" s="282"/>
      <c r="C12" s="282"/>
      <c r="D12" s="282"/>
      <c r="E12" s="282"/>
      <c r="F12" s="282"/>
      <c r="G12" s="282"/>
      <c r="H12" s="282"/>
      <c r="I12" s="139"/>
      <c r="J12" s="158"/>
      <c r="K12" s="149"/>
      <c r="L12" s="150"/>
      <c r="M12" s="150"/>
      <c r="N12" s="150" t="s">
        <v>130</v>
      </c>
      <c r="O12" s="150"/>
      <c r="P12" s="150"/>
      <c r="Q12" s="150"/>
      <c r="R12" s="150"/>
      <c r="S12" s="151"/>
    </row>
    <row r="13" spans="1:24" ht="15.75" thickBot="1" x14ac:dyDescent="0.3">
      <c r="A13" s="58"/>
      <c r="B13" s="48"/>
      <c r="C13" s="48"/>
      <c r="D13" s="48" t="s">
        <v>1</v>
      </c>
      <c r="E13" s="49"/>
      <c r="F13" s="80"/>
      <c r="G13" s="48"/>
      <c r="H13" s="48"/>
      <c r="I13" s="92"/>
      <c r="J13" s="159"/>
      <c r="K13" s="152"/>
      <c r="L13" s="53"/>
      <c r="M13" s="53"/>
      <c r="N13" s="53"/>
      <c r="O13" s="53"/>
      <c r="P13" s="53"/>
      <c r="Q13" s="53"/>
      <c r="R13" s="53"/>
      <c r="S13" s="92"/>
      <c r="T13" s="53"/>
    </row>
    <row r="14" spans="1:24" ht="15.75" customHeight="1" thickBot="1" x14ac:dyDescent="0.3">
      <c r="A14" s="266" t="s">
        <v>120</v>
      </c>
      <c r="B14" s="267"/>
      <c r="C14" s="267"/>
      <c r="D14" s="267"/>
      <c r="E14" s="267"/>
      <c r="F14" s="267"/>
      <c r="G14" s="267"/>
      <c r="H14" s="268"/>
      <c r="I14" s="140"/>
      <c r="J14" s="160"/>
      <c r="K14" s="153"/>
      <c r="L14" s="266" t="s">
        <v>120</v>
      </c>
      <c r="M14" s="267"/>
      <c r="N14" s="267"/>
      <c r="O14" s="267"/>
      <c r="P14" s="267"/>
      <c r="Q14" s="267"/>
      <c r="R14" s="267"/>
      <c r="S14" s="268"/>
    </row>
    <row r="15" spans="1:24" ht="33" x14ac:dyDescent="0.25">
      <c r="A15" s="88" t="s">
        <v>105</v>
      </c>
      <c r="B15" s="269" t="s">
        <v>2</v>
      </c>
      <c r="C15" s="270"/>
      <c r="D15" s="270"/>
      <c r="E15" s="271"/>
      <c r="F15" s="85" t="s">
        <v>3</v>
      </c>
      <c r="G15" s="86" t="s">
        <v>114</v>
      </c>
      <c r="H15" s="87" t="s">
        <v>4</v>
      </c>
      <c r="I15" s="141"/>
      <c r="J15" s="159"/>
      <c r="K15" s="152"/>
      <c r="L15" s="88" t="s">
        <v>105</v>
      </c>
      <c r="M15" s="269" t="s">
        <v>2</v>
      </c>
      <c r="N15" s="270"/>
      <c r="O15" s="270"/>
      <c r="P15" s="271"/>
      <c r="Q15" s="85" t="s">
        <v>3</v>
      </c>
      <c r="R15" s="86" t="s">
        <v>114</v>
      </c>
      <c r="S15" s="87" t="s">
        <v>4</v>
      </c>
      <c r="T15" s="53"/>
      <c r="U15" s="53"/>
    </row>
    <row r="16" spans="1:24" x14ac:dyDescent="0.25">
      <c r="A16" s="81">
        <v>1</v>
      </c>
      <c r="B16" s="230"/>
      <c r="C16" s="231"/>
      <c r="D16" s="231"/>
      <c r="E16" s="232"/>
      <c r="F16" s="100"/>
      <c r="G16" s="101"/>
      <c r="H16" s="66">
        <f>F16*G16</f>
        <v>0</v>
      </c>
      <c r="I16" s="142"/>
      <c r="J16" s="159"/>
      <c r="K16" s="152"/>
      <c r="L16" s="81">
        <v>1</v>
      </c>
      <c r="M16" s="230"/>
      <c r="N16" s="231"/>
      <c r="O16" s="231"/>
      <c r="P16" s="232"/>
      <c r="Q16" s="100"/>
      <c r="R16" s="101"/>
      <c r="S16" s="66">
        <f>Q16*R16</f>
        <v>0</v>
      </c>
      <c r="T16" s="55"/>
      <c r="U16" s="53"/>
      <c r="V16" s="53"/>
      <c r="W16" s="53"/>
      <c r="X16" s="53"/>
    </row>
    <row r="17" spans="1:24" x14ac:dyDescent="0.25">
      <c r="A17" s="81">
        <v>2</v>
      </c>
      <c r="B17" s="251"/>
      <c r="C17" s="252"/>
      <c r="D17" s="252"/>
      <c r="E17" s="253"/>
      <c r="F17" s="100"/>
      <c r="G17" s="101"/>
      <c r="H17" s="66">
        <f t="shared" ref="H17:H26" si="0">F17*G17</f>
        <v>0</v>
      </c>
      <c r="I17" s="142"/>
      <c r="J17" s="159"/>
      <c r="K17" s="152"/>
      <c r="L17" s="81">
        <v>2</v>
      </c>
      <c r="M17" s="251"/>
      <c r="N17" s="252"/>
      <c r="O17" s="252"/>
      <c r="P17" s="253"/>
      <c r="Q17" s="100"/>
      <c r="R17" s="101"/>
      <c r="S17" s="66">
        <f t="shared" ref="S17:S26" si="1">Q17*R17</f>
        <v>0</v>
      </c>
      <c r="T17" s="55"/>
      <c r="U17" s="53"/>
      <c r="V17" s="53"/>
      <c r="W17" s="53"/>
      <c r="X17" s="53"/>
    </row>
    <row r="18" spans="1:24" x14ac:dyDescent="0.25">
      <c r="A18" s="81">
        <v>3</v>
      </c>
      <c r="B18" s="230"/>
      <c r="C18" s="231"/>
      <c r="D18" s="231"/>
      <c r="E18" s="232"/>
      <c r="F18" s="100"/>
      <c r="G18" s="101"/>
      <c r="H18" s="66">
        <f t="shared" si="0"/>
        <v>0</v>
      </c>
      <c r="I18" s="142"/>
      <c r="J18" s="159"/>
      <c r="K18" s="152"/>
      <c r="L18" s="81">
        <v>3</v>
      </c>
      <c r="M18" s="230"/>
      <c r="N18" s="231"/>
      <c r="O18" s="231"/>
      <c r="P18" s="232"/>
      <c r="Q18" s="100"/>
      <c r="R18" s="101"/>
      <c r="S18" s="66">
        <f t="shared" si="1"/>
        <v>0</v>
      </c>
      <c r="T18" s="55"/>
      <c r="U18" s="53"/>
      <c r="V18" s="53"/>
      <c r="W18" s="53"/>
      <c r="X18" s="53"/>
    </row>
    <row r="19" spans="1:24" x14ac:dyDescent="0.25">
      <c r="A19" s="81">
        <v>4</v>
      </c>
      <c r="B19" s="230"/>
      <c r="C19" s="231"/>
      <c r="D19" s="231"/>
      <c r="E19" s="232"/>
      <c r="F19" s="100"/>
      <c r="G19" s="101"/>
      <c r="H19" s="66">
        <f t="shared" si="0"/>
        <v>0</v>
      </c>
      <c r="I19" s="142"/>
      <c r="J19" s="159"/>
      <c r="K19" s="152"/>
      <c r="L19" s="81">
        <v>4</v>
      </c>
      <c r="M19" s="230"/>
      <c r="N19" s="231"/>
      <c r="O19" s="231"/>
      <c r="P19" s="232"/>
      <c r="Q19" s="100"/>
      <c r="R19" s="101"/>
      <c r="S19" s="66">
        <f t="shared" si="1"/>
        <v>0</v>
      </c>
      <c r="T19" s="55"/>
      <c r="U19" s="53"/>
      <c r="V19" s="53"/>
      <c r="W19" s="53"/>
      <c r="X19" s="53"/>
    </row>
    <row r="20" spans="1:24" x14ac:dyDescent="0.25">
      <c r="A20" s="81">
        <v>5</v>
      </c>
      <c r="B20" s="230"/>
      <c r="C20" s="231"/>
      <c r="D20" s="231"/>
      <c r="E20" s="232"/>
      <c r="F20" s="100"/>
      <c r="G20" s="101"/>
      <c r="H20" s="66">
        <f t="shared" si="0"/>
        <v>0</v>
      </c>
      <c r="I20" s="142"/>
      <c r="J20" s="159"/>
      <c r="K20" s="152"/>
      <c r="L20" s="81">
        <v>5</v>
      </c>
      <c r="M20" s="230"/>
      <c r="N20" s="231"/>
      <c r="O20" s="231"/>
      <c r="P20" s="232"/>
      <c r="Q20" s="100"/>
      <c r="R20" s="101"/>
      <c r="S20" s="66">
        <f t="shared" si="1"/>
        <v>0</v>
      </c>
      <c r="T20" s="68"/>
      <c r="U20" s="68"/>
      <c r="V20" s="68"/>
      <c r="W20" s="68"/>
      <c r="X20" s="53"/>
    </row>
    <row r="21" spans="1:24" x14ac:dyDescent="0.25">
      <c r="A21" s="81">
        <v>6</v>
      </c>
      <c r="B21" s="230"/>
      <c r="C21" s="231"/>
      <c r="D21" s="231"/>
      <c r="E21" s="232"/>
      <c r="F21" s="100"/>
      <c r="G21" s="101"/>
      <c r="H21" s="66">
        <f t="shared" si="0"/>
        <v>0</v>
      </c>
      <c r="I21" s="142"/>
      <c r="J21" s="159"/>
      <c r="K21" s="152"/>
      <c r="L21" s="81">
        <v>6</v>
      </c>
      <c r="M21" s="230"/>
      <c r="N21" s="231"/>
      <c r="O21" s="231"/>
      <c r="P21" s="232"/>
      <c r="Q21" s="100"/>
      <c r="R21" s="101"/>
      <c r="S21" s="66">
        <f t="shared" si="1"/>
        <v>0</v>
      </c>
      <c r="T21" s="53"/>
      <c r="U21" s="70"/>
      <c r="V21" s="71"/>
      <c r="W21" s="53"/>
      <c r="X21" s="53"/>
    </row>
    <row r="22" spans="1:24" x14ac:dyDescent="0.25">
      <c r="A22" s="81">
        <v>7</v>
      </c>
      <c r="B22" s="230"/>
      <c r="C22" s="231"/>
      <c r="D22" s="231"/>
      <c r="E22" s="232"/>
      <c r="F22" s="100"/>
      <c r="G22" s="101"/>
      <c r="H22" s="66">
        <f t="shared" si="0"/>
        <v>0</v>
      </c>
      <c r="I22" s="142"/>
      <c r="J22" s="159"/>
      <c r="K22" s="152"/>
      <c r="L22" s="81">
        <v>7</v>
      </c>
      <c r="M22" s="230"/>
      <c r="N22" s="231"/>
      <c r="O22" s="231"/>
      <c r="P22" s="232"/>
      <c r="Q22" s="100"/>
      <c r="R22" s="101"/>
      <c r="S22" s="66">
        <f t="shared" si="1"/>
        <v>0</v>
      </c>
      <c r="T22" s="70"/>
      <c r="U22" s="71"/>
      <c r="V22" s="53"/>
      <c r="W22" s="53"/>
    </row>
    <row r="23" spans="1:24" x14ac:dyDescent="0.25">
      <c r="A23" s="81">
        <v>8</v>
      </c>
      <c r="B23" s="230"/>
      <c r="C23" s="231"/>
      <c r="D23" s="231"/>
      <c r="E23" s="232"/>
      <c r="F23" s="100"/>
      <c r="G23" s="101"/>
      <c r="H23" s="66">
        <f t="shared" si="0"/>
        <v>0</v>
      </c>
      <c r="I23" s="142"/>
      <c r="J23" s="159"/>
      <c r="K23" s="152"/>
      <c r="L23" s="81">
        <v>8</v>
      </c>
      <c r="M23" s="230"/>
      <c r="N23" s="231"/>
      <c r="O23" s="231"/>
      <c r="P23" s="232"/>
      <c r="Q23" s="100"/>
      <c r="R23" s="101"/>
      <c r="S23" s="66">
        <f t="shared" si="1"/>
        <v>0</v>
      </c>
      <c r="T23" s="53"/>
      <c r="U23" s="70"/>
      <c r="V23" s="71"/>
      <c r="W23" s="53"/>
      <c r="X23" s="53"/>
    </row>
    <row r="24" spans="1:24" x14ac:dyDescent="0.25">
      <c r="A24" s="81">
        <v>9</v>
      </c>
      <c r="B24" s="230"/>
      <c r="C24" s="231"/>
      <c r="D24" s="231"/>
      <c r="E24" s="232"/>
      <c r="F24" s="100"/>
      <c r="G24" s="101"/>
      <c r="H24" s="66">
        <f t="shared" si="0"/>
        <v>0</v>
      </c>
      <c r="I24" s="142"/>
      <c r="J24" s="159"/>
      <c r="K24" s="152"/>
      <c r="L24" s="81">
        <v>9</v>
      </c>
      <c r="M24" s="230"/>
      <c r="N24" s="231"/>
      <c r="O24" s="231"/>
      <c r="P24" s="232"/>
      <c r="Q24" s="100"/>
      <c r="R24" s="101"/>
      <c r="S24" s="66">
        <f t="shared" si="1"/>
        <v>0</v>
      </c>
      <c r="T24" s="53"/>
      <c r="U24" s="70"/>
      <c r="V24" s="71"/>
      <c r="W24" s="53"/>
      <c r="X24" s="53"/>
    </row>
    <row r="25" spans="1:24" x14ac:dyDescent="0.25">
      <c r="A25" s="81">
        <v>10</v>
      </c>
      <c r="B25" s="251"/>
      <c r="C25" s="252"/>
      <c r="D25" s="252"/>
      <c r="E25" s="253"/>
      <c r="F25" s="100"/>
      <c r="G25" s="101"/>
      <c r="H25" s="66">
        <f t="shared" si="0"/>
        <v>0</v>
      </c>
      <c r="I25" s="142"/>
      <c r="J25" s="159"/>
      <c r="K25" s="152"/>
      <c r="L25" s="81">
        <v>10</v>
      </c>
      <c r="M25" s="251"/>
      <c r="N25" s="252"/>
      <c r="O25" s="252"/>
      <c r="P25" s="253"/>
      <c r="Q25" s="100"/>
      <c r="R25" s="101"/>
      <c r="S25" s="66">
        <f t="shared" si="1"/>
        <v>0</v>
      </c>
      <c r="T25" s="53"/>
      <c r="U25" s="70"/>
      <c r="V25" s="71"/>
      <c r="W25" s="53"/>
      <c r="X25" s="53"/>
    </row>
    <row r="26" spans="1:24" ht="15.75" thickBot="1" x14ac:dyDescent="0.3">
      <c r="A26" s="89">
        <v>11</v>
      </c>
      <c r="B26" s="248"/>
      <c r="C26" s="249"/>
      <c r="D26" s="249"/>
      <c r="E26" s="250"/>
      <c r="F26" s="102"/>
      <c r="G26" s="103"/>
      <c r="H26" s="67">
        <f t="shared" si="0"/>
        <v>0</v>
      </c>
      <c r="I26" s="142"/>
      <c r="J26" s="159"/>
      <c r="K26" s="152"/>
      <c r="L26" s="89">
        <v>11</v>
      </c>
      <c r="M26" s="248"/>
      <c r="N26" s="249"/>
      <c r="O26" s="249"/>
      <c r="P26" s="250"/>
      <c r="Q26" s="102"/>
      <c r="R26" s="103"/>
      <c r="S26" s="67">
        <f t="shared" si="1"/>
        <v>0</v>
      </c>
      <c r="T26" s="53"/>
      <c r="U26" s="70"/>
      <c r="V26" s="71"/>
      <c r="W26" s="53"/>
      <c r="X26" s="53"/>
    </row>
    <row r="27" spans="1:24" x14ac:dyDescent="0.25">
      <c r="A27" s="58"/>
      <c r="B27" s="48"/>
      <c r="C27" s="48"/>
      <c r="D27" s="51"/>
      <c r="E27" s="59"/>
      <c r="F27" s="74"/>
      <c r="G27" s="48"/>
      <c r="H27" s="92"/>
      <c r="I27" s="92"/>
      <c r="J27" s="161"/>
      <c r="K27" s="154"/>
      <c r="L27" s="58"/>
      <c r="M27" s="48"/>
      <c r="N27" s="48"/>
      <c r="O27" s="51"/>
      <c r="P27" s="59"/>
      <c r="Q27" s="74"/>
      <c r="R27" s="48"/>
      <c r="S27" s="92"/>
    </row>
    <row r="28" spans="1:24" x14ac:dyDescent="0.25">
      <c r="A28" s="61" t="s">
        <v>112</v>
      </c>
      <c r="B28" s="69"/>
      <c r="C28" s="124">
        <f>SUM(F16:F26)</f>
        <v>0</v>
      </c>
      <c r="D28" s="48"/>
      <c r="E28" s="48"/>
      <c r="F28" s="62" t="s">
        <v>5</v>
      </c>
      <c r="G28" s="126" t="e">
        <f>ROUND(C9*C29,4)</f>
        <v>#DIV/0!</v>
      </c>
      <c r="H28" s="127" t="s">
        <v>6</v>
      </c>
      <c r="I28" s="127"/>
      <c r="J28" s="159"/>
      <c r="K28" s="152"/>
      <c r="L28" s="61" t="s">
        <v>112</v>
      </c>
      <c r="M28" s="69"/>
      <c r="N28" s="124">
        <f>SUM(Q16:Q26)</f>
        <v>0</v>
      </c>
      <c r="O28" s="48"/>
      <c r="P28" s="48"/>
      <c r="Q28" s="62" t="s">
        <v>5</v>
      </c>
      <c r="R28" s="126" t="e">
        <f>ROUND(C9*N29,4)</f>
        <v>#DIV/0!</v>
      </c>
      <c r="S28" s="127" t="s">
        <v>6</v>
      </c>
    </row>
    <row r="29" spans="1:24" ht="17.25" x14ac:dyDescent="0.25">
      <c r="A29" s="61" t="s">
        <v>113</v>
      </c>
      <c r="B29" s="69"/>
      <c r="C29" s="125" t="e">
        <f>SUM(H16:H26)/C28</f>
        <v>#DIV/0!</v>
      </c>
      <c r="D29" s="48"/>
      <c r="E29" s="48"/>
      <c r="F29" s="62" t="s">
        <v>7</v>
      </c>
      <c r="G29" s="128" t="e">
        <f>C9/12*C29*C28*43560</f>
        <v>#DIV/0!</v>
      </c>
      <c r="H29" s="127" t="s">
        <v>8</v>
      </c>
      <c r="I29" s="127"/>
      <c r="J29" s="159"/>
      <c r="K29" s="152"/>
      <c r="L29" s="61" t="s">
        <v>113</v>
      </c>
      <c r="M29" s="69"/>
      <c r="N29" s="125" t="e">
        <f>SUM(S16:S26)/N28</f>
        <v>#DIV/0!</v>
      </c>
      <c r="O29" s="48"/>
      <c r="P29" s="48"/>
      <c r="Q29" s="62" t="s">
        <v>7</v>
      </c>
      <c r="R29" s="128" t="e">
        <f>C9/12*N29*N28*43560</f>
        <v>#DIV/0!</v>
      </c>
      <c r="S29" s="127" t="s">
        <v>8</v>
      </c>
    </row>
    <row r="30" spans="1:24" ht="15.75" thickBot="1" x14ac:dyDescent="0.3">
      <c r="A30" s="63"/>
      <c r="B30" s="64"/>
      <c r="C30" s="64"/>
      <c r="D30" s="64"/>
      <c r="E30" s="64"/>
      <c r="F30" s="65" t="s">
        <v>115</v>
      </c>
      <c r="G30" s="129" t="e">
        <f>ROUND(1000/(10+5*C9+10*G28-10*(G28^2+1.25*G28*C9)^0.5),1)</f>
        <v>#DIV/0!</v>
      </c>
      <c r="H30" s="130"/>
      <c r="I30" s="143"/>
      <c r="J30" s="159"/>
      <c r="K30" s="152"/>
      <c r="L30" s="63"/>
      <c r="M30" s="64"/>
      <c r="N30" s="64"/>
      <c r="O30" s="64"/>
      <c r="P30" s="64"/>
      <c r="Q30" s="65" t="s">
        <v>115</v>
      </c>
      <c r="R30" s="129" t="e">
        <f>ROUND(1000/(10+5*C9+10*R28-10*(R28^2+1.25*R28*C9)^0.5),1)</f>
        <v>#DIV/0!</v>
      </c>
      <c r="S30" s="130"/>
    </row>
    <row r="31" spans="1:24" ht="15.75" thickBot="1" x14ac:dyDescent="0.3">
      <c r="A31" s="58"/>
      <c r="B31" s="48"/>
      <c r="C31" s="48"/>
      <c r="D31" s="48"/>
      <c r="E31" s="49"/>
      <c r="F31" s="74"/>
      <c r="G31" s="74"/>
      <c r="H31" s="48"/>
      <c r="I31" s="92"/>
      <c r="J31" s="159"/>
      <c r="K31" s="152"/>
      <c r="M31" s="48"/>
      <c r="N31" s="48"/>
      <c r="O31" s="48"/>
      <c r="P31" s="49"/>
      <c r="Q31" s="74"/>
      <c r="R31" s="74"/>
      <c r="S31" s="155"/>
      <c r="T31" s="73"/>
      <c r="U31" s="32"/>
    </row>
    <row r="32" spans="1:24" ht="15.75" thickBot="1" x14ac:dyDescent="0.3">
      <c r="A32" s="242" t="s">
        <v>116</v>
      </c>
      <c r="B32" s="243"/>
      <c r="C32" s="243"/>
      <c r="D32" s="243"/>
      <c r="E32" s="243"/>
      <c r="F32" s="244"/>
      <c r="G32" s="48"/>
      <c r="H32" s="48"/>
      <c r="I32" s="92"/>
      <c r="J32" s="159"/>
      <c r="K32" s="152"/>
      <c r="L32" s="242" t="s">
        <v>116</v>
      </c>
      <c r="M32" s="243"/>
      <c r="N32" s="243"/>
      <c r="O32" s="243"/>
      <c r="P32" s="243"/>
      <c r="Q32" s="244"/>
      <c r="R32" s="48"/>
      <c r="S32" s="155"/>
      <c r="T32" s="53"/>
    </row>
    <row r="33" spans="1:32" ht="33" x14ac:dyDescent="0.25">
      <c r="A33" s="82" t="s">
        <v>9</v>
      </c>
      <c r="B33" s="247" t="s">
        <v>10</v>
      </c>
      <c r="C33" s="247"/>
      <c r="D33" s="83" t="s">
        <v>13</v>
      </c>
      <c r="E33" s="83" t="s">
        <v>14</v>
      </c>
      <c r="F33" s="84" t="s">
        <v>131</v>
      </c>
      <c r="G33" s="48"/>
      <c r="H33" s="48"/>
      <c r="I33" s="92"/>
      <c r="J33" s="159"/>
      <c r="K33" s="152"/>
      <c r="L33" s="82" t="s">
        <v>9</v>
      </c>
      <c r="M33" s="247" t="s">
        <v>10</v>
      </c>
      <c r="N33" s="247"/>
      <c r="O33" s="83" t="s">
        <v>13</v>
      </c>
      <c r="P33" s="83" t="s">
        <v>14</v>
      </c>
      <c r="Q33" s="84" t="s">
        <v>131</v>
      </c>
      <c r="R33" s="48"/>
      <c r="S33" s="155"/>
      <c r="T33" s="53"/>
      <c r="U33" s="53"/>
    </row>
    <row r="34" spans="1:32" x14ac:dyDescent="0.25">
      <c r="A34" s="90">
        <v>1</v>
      </c>
      <c r="B34" s="245" t="s">
        <v>93</v>
      </c>
      <c r="C34" s="245"/>
      <c r="D34" s="106"/>
      <c r="E34" s="100"/>
      <c r="F34" s="131" t="e">
        <f>(0.007*((C39*D34)^0.8))/((C40^0.5)*(E34^0.4))*60</f>
        <v>#DIV/0!</v>
      </c>
      <c r="G34" s="48"/>
      <c r="H34" s="48"/>
      <c r="I34" s="92"/>
      <c r="J34" s="159"/>
      <c r="K34" s="152"/>
      <c r="L34" s="90">
        <v>1</v>
      </c>
      <c r="M34" s="245" t="s">
        <v>93</v>
      </c>
      <c r="N34" s="245"/>
      <c r="O34" s="106"/>
      <c r="P34" s="100"/>
      <c r="Q34" s="131" t="e">
        <f>(0.007*((N39*O34)^0.8))/((N40^0.5)*(P34^0.4))*60</f>
        <v>#DIV/0!</v>
      </c>
      <c r="R34" s="48"/>
      <c r="S34" s="155"/>
      <c r="T34" s="53"/>
      <c r="U34" s="53"/>
      <c r="AF34" s="6" t="s">
        <v>30</v>
      </c>
    </row>
    <row r="35" spans="1:32" x14ac:dyDescent="0.25">
      <c r="A35" s="90">
        <v>2</v>
      </c>
      <c r="B35" s="245" t="s">
        <v>11</v>
      </c>
      <c r="C35" s="245"/>
      <c r="D35" s="106"/>
      <c r="E35" s="100"/>
      <c r="F35" s="131" t="e">
        <f>D35/(60*C42)</f>
        <v>#DIV/0!</v>
      </c>
      <c r="G35" s="48"/>
      <c r="H35" s="48"/>
      <c r="I35" s="92"/>
      <c r="J35" s="159"/>
      <c r="K35" s="152"/>
      <c r="L35" s="90">
        <v>2</v>
      </c>
      <c r="M35" s="245" t="s">
        <v>11</v>
      </c>
      <c r="N35" s="245"/>
      <c r="O35" s="106"/>
      <c r="P35" s="100"/>
      <c r="Q35" s="131" t="e">
        <f>O35/(60*N42)</f>
        <v>#DIV/0!</v>
      </c>
      <c r="R35" s="48"/>
      <c r="S35" s="155"/>
      <c r="T35" s="53"/>
      <c r="U35" s="53"/>
    </row>
    <row r="36" spans="1:32" ht="15.75" thickBot="1" x14ac:dyDescent="0.3">
      <c r="A36" s="91">
        <v>3</v>
      </c>
      <c r="B36" s="246" t="s">
        <v>12</v>
      </c>
      <c r="C36" s="246"/>
      <c r="D36" s="107"/>
      <c r="E36" s="102"/>
      <c r="F36" s="132" t="e">
        <f>D36/(60*C54)</f>
        <v>#DIV/0!</v>
      </c>
      <c r="G36" s="48"/>
      <c r="H36" s="48"/>
      <c r="I36" s="92"/>
      <c r="J36" s="159"/>
      <c r="K36" s="152"/>
      <c r="L36" s="91">
        <v>3</v>
      </c>
      <c r="M36" s="246" t="s">
        <v>12</v>
      </c>
      <c r="N36" s="246"/>
      <c r="O36" s="107"/>
      <c r="P36" s="102"/>
      <c r="Q36" s="132" t="e">
        <f>O36/(60*N54)</f>
        <v>#DIV/0!</v>
      </c>
      <c r="R36" s="48"/>
      <c r="S36" s="155"/>
    </row>
    <row r="37" spans="1:32" ht="15.75" thickBot="1" x14ac:dyDescent="0.3">
      <c r="A37" s="144"/>
      <c r="B37" s="52"/>
      <c r="C37" s="52"/>
      <c r="D37" s="53"/>
      <c r="E37" s="54"/>
      <c r="F37" s="55"/>
      <c r="G37" s="48"/>
      <c r="H37" s="48"/>
      <c r="I37" s="92"/>
      <c r="J37" s="159"/>
      <c r="K37" s="152"/>
      <c r="L37" s="52"/>
      <c r="M37" s="52"/>
      <c r="N37" s="52"/>
      <c r="O37" s="53"/>
      <c r="P37" s="54"/>
      <c r="Q37" s="55"/>
      <c r="R37" s="48"/>
      <c r="S37" s="155"/>
    </row>
    <row r="38" spans="1:32" ht="15.75" thickBot="1" x14ac:dyDescent="0.3">
      <c r="A38" s="237" t="s">
        <v>117</v>
      </c>
      <c r="B38" s="238"/>
      <c r="C38" s="239"/>
      <c r="D38" s="75"/>
      <c r="E38" s="68"/>
      <c r="F38" s="48"/>
      <c r="G38" s="48"/>
      <c r="H38" s="48"/>
      <c r="I38" s="92"/>
      <c r="J38" s="159"/>
      <c r="K38" s="152"/>
      <c r="L38" s="237" t="s">
        <v>117</v>
      </c>
      <c r="M38" s="238"/>
      <c r="N38" s="239"/>
      <c r="O38" s="75"/>
      <c r="P38" s="68"/>
      <c r="Q38" s="48"/>
      <c r="R38" s="48"/>
      <c r="S38" s="155"/>
    </row>
    <row r="39" spans="1:32" x14ac:dyDescent="0.25">
      <c r="A39" s="258" t="s">
        <v>15</v>
      </c>
      <c r="B39" s="259"/>
      <c r="C39" s="108"/>
      <c r="D39" s="76" t="s">
        <v>109</v>
      </c>
      <c r="E39" s="48"/>
      <c r="F39" s="48"/>
      <c r="G39" s="48"/>
      <c r="H39" s="48"/>
      <c r="I39" s="92"/>
      <c r="J39" s="159"/>
      <c r="K39" s="152"/>
      <c r="L39" s="258" t="s">
        <v>15</v>
      </c>
      <c r="M39" s="259"/>
      <c r="N39" s="108"/>
      <c r="O39" s="76" t="s">
        <v>109</v>
      </c>
      <c r="P39" s="48"/>
      <c r="Q39" s="48"/>
      <c r="R39" s="48"/>
      <c r="S39" s="155"/>
    </row>
    <row r="40" spans="1:32" x14ac:dyDescent="0.25">
      <c r="A40" s="260" t="s">
        <v>110</v>
      </c>
      <c r="B40" s="261"/>
      <c r="C40" s="109"/>
      <c r="D40" s="77" t="s">
        <v>106</v>
      </c>
      <c r="E40" s="48"/>
      <c r="F40" s="48"/>
      <c r="G40" s="48"/>
      <c r="H40" s="48"/>
      <c r="I40" s="92"/>
      <c r="J40" s="159"/>
      <c r="K40" s="152"/>
      <c r="L40" s="260" t="s">
        <v>110</v>
      </c>
      <c r="M40" s="261"/>
      <c r="N40" s="109"/>
      <c r="O40" s="77" t="s">
        <v>106</v>
      </c>
      <c r="P40" s="48"/>
      <c r="Q40" s="48"/>
      <c r="R40" s="48"/>
      <c r="S40" s="155"/>
    </row>
    <row r="41" spans="1:32" ht="15" customHeight="1" thickBot="1" x14ac:dyDescent="0.3">
      <c r="A41" s="37"/>
      <c r="B41" s="50" t="s">
        <v>108</v>
      </c>
      <c r="C41" s="110"/>
      <c r="D41" s="76" t="s">
        <v>107</v>
      </c>
      <c r="E41" s="48"/>
      <c r="F41" s="48"/>
      <c r="G41" s="48"/>
      <c r="H41" s="48"/>
      <c r="I41" s="92"/>
      <c r="J41" s="159"/>
      <c r="K41" s="152"/>
      <c r="L41" s="37"/>
      <c r="M41" s="50" t="s">
        <v>108</v>
      </c>
      <c r="N41" s="110"/>
      <c r="O41" s="76" t="s">
        <v>107</v>
      </c>
      <c r="P41" s="48"/>
      <c r="Q41" s="48"/>
      <c r="R41" s="48"/>
      <c r="S41" s="155"/>
    </row>
    <row r="42" spans="1:32" ht="15" customHeight="1" thickBot="1" x14ac:dyDescent="0.3">
      <c r="A42" s="262" t="s">
        <v>111</v>
      </c>
      <c r="B42" s="263"/>
      <c r="C42" s="133">
        <f>C41*E35^0.5</f>
        <v>0</v>
      </c>
      <c r="D42" s="48"/>
      <c r="E42" s="54"/>
      <c r="F42" s="49"/>
      <c r="G42" s="9"/>
      <c r="H42" s="48"/>
      <c r="I42" s="92"/>
      <c r="J42" s="159"/>
      <c r="K42" s="152"/>
      <c r="L42" s="262" t="s">
        <v>111</v>
      </c>
      <c r="M42" s="263"/>
      <c r="N42" s="133">
        <f>N41*P35^0.5</f>
        <v>0</v>
      </c>
      <c r="O42" s="48"/>
      <c r="P42" s="54"/>
      <c r="Q42" s="49"/>
      <c r="R42" s="9"/>
      <c r="S42" s="155"/>
    </row>
    <row r="43" spans="1:32" ht="15" customHeight="1" thickBot="1" x14ac:dyDescent="0.3">
      <c r="A43" s="58"/>
      <c r="B43" s="48"/>
      <c r="C43" s="48"/>
      <c r="D43" s="48"/>
      <c r="E43" s="53"/>
      <c r="F43" s="48"/>
      <c r="G43" s="78"/>
      <c r="H43" s="48"/>
      <c r="I43" s="92"/>
      <c r="J43" s="159"/>
      <c r="K43" s="152"/>
      <c r="M43" s="48"/>
      <c r="N43" s="48"/>
      <c r="O43" s="48"/>
      <c r="P43" s="53"/>
      <c r="Q43" s="48"/>
      <c r="R43" s="78"/>
      <c r="S43" s="155"/>
    </row>
    <row r="44" spans="1:32" ht="15" customHeight="1" thickBot="1" x14ac:dyDescent="0.3">
      <c r="A44" s="237" t="s">
        <v>17</v>
      </c>
      <c r="B44" s="238"/>
      <c r="C44" s="239"/>
      <c r="D44" s="75"/>
      <c r="E44" s="68"/>
      <c r="F44" s="48"/>
      <c r="G44" s="78"/>
      <c r="H44" s="48"/>
      <c r="I44" s="92"/>
      <c r="J44" s="159"/>
      <c r="K44" s="152"/>
      <c r="L44" s="237" t="s">
        <v>17</v>
      </c>
      <c r="M44" s="238"/>
      <c r="N44" s="239"/>
      <c r="O44" s="75"/>
      <c r="P44" s="68"/>
      <c r="Q44" s="48"/>
      <c r="R44" s="78"/>
      <c r="S44" s="155"/>
    </row>
    <row r="45" spans="1:32" ht="15" customHeight="1" x14ac:dyDescent="0.25">
      <c r="A45" s="264" t="s">
        <v>121</v>
      </c>
      <c r="B45" s="265"/>
      <c r="C45" s="111"/>
      <c r="D45" s="48"/>
      <c r="E45" s="52"/>
      <c r="F45" s="48"/>
      <c r="G45" s="56"/>
      <c r="H45" s="57"/>
      <c r="I45" s="145"/>
      <c r="J45" s="159"/>
      <c r="K45" s="152"/>
      <c r="L45" s="264" t="s">
        <v>121</v>
      </c>
      <c r="M45" s="265"/>
      <c r="N45" s="111"/>
      <c r="O45" s="48"/>
      <c r="P45" s="52"/>
      <c r="Q45" s="48"/>
      <c r="R45" s="56"/>
      <c r="S45" s="145"/>
    </row>
    <row r="46" spans="1:32" ht="15" customHeight="1" x14ac:dyDescent="0.25">
      <c r="A46" s="235" t="s">
        <v>122</v>
      </c>
      <c r="B46" s="236"/>
      <c r="C46" s="112"/>
      <c r="D46" s="48"/>
      <c r="E46" s="52"/>
      <c r="F46" s="48"/>
      <c r="G46" s="78"/>
      <c r="H46" s="48"/>
      <c r="I46" s="92"/>
      <c r="J46" s="161"/>
      <c r="K46" s="154"/>
      <c r="L46" s="235" t="s">
        <v>122</v>
      </c>
      <c r="M46" s="236"/>
      <c r="N46" s="112"/>
      <c r="O46" s="48"/>
      <c r="P46" s="52"/>
      <c r="Q46" s="48"/>
      <c r="R46" s="78"/>
      <c r="S46" s="155"/>
    </row>
    <row r="47" spans="1:32" ht="15" customHeight="1" x14ac:dyDescent="0.25">
      <c r="A47" s="235" t="s">
        <v>118</v>
      </c>
      <c r="B47" s="236"/>
      <c r="C47" s="112"/>
      <c r="D47" s="48"/>
      <c r="E47" s="52"/>
      <c r="F47" s="48"/>
      <c r="G47" s="48"/>
      <c r="H47" s="48"/>
      <c r="I47" s="92"/>
      <c r="J47" s="159"/>
      <c r="K47" s="152"/>
      <c r="L47" s="235" t="s">
        <v>118</v>
      </c>
      <c r="M47" s="236"/>
      <c r="N47" s="112"/>
      <c r="O47" s="48"/>
      <c r="P47" s="52"/>
      <c r="Q47" s="48"/>
      <c r="R47" s="48"/>
      <c r="S47" s="155"/>
    </row>
    <row r="48" spans="1:32" ht="15" customHeight="1" x14ac:dyDescent="0.25">
      <c r="A48" s="235" t="s">
        <v>119</v>
      </c>
      <c r="B48" s="236"/>
      <c r="C48" s="112"/>
      <c r="D48" s="48"/>
      <c r="E48" s="52"/>
      <c r="F48" s="69"/>
      <c r="G48" s="48"/>
      <c r="H48" s="48"/>
      <c r="I48" s="92"/>
      <c r="J48" s="159"/>
      <c r="K48" s="152"/>
      <c r="L48" s="235" t="s">
        <v>119</v>
      </c>
      <c r="M48" s="236"/>
      <c r="N48" s="112"/>
      <c r="O48" s="48"/>
      <c r="P48" s="52"/>
      <c r="Q48" s="69"/>
      <c r="R48" s="48"/>
      <c r="S48" s="155"/>
    </row>
    <row r="49" spans="1:19" ht="15" customHeight="1" x14ac:dyDescent="0.25">
      <c r="A49" s="235" t="s">
        <v>15</v>
      </c>
      <c r="B49" s="236"/>
      <c r="C49" s="112"/>
      <c r="D49" s="48"/>
      <c r="E49" s="52"/>
      <c r="F49" s="48"/>
      <c r="G49" s="48"/>
      <c r="H49" s="48"/>
      <c r="I49" s="92"/>
      <c r="J49" s="159"/>
      <c r="K49" s="152"/>
      <c r="L49" s="235" t="s">
        <v>15</v>
      </c>
      <c r="M49" s="236"/>
      <c r="N49" s="112"/>
      <c r="O49" s="48"/>
      <c r="P49" s="52"/>
      <c r="Q49" s="48"/>
      <c r="R49" s="48"/>
      <c r="S49" s="155"/>
    </row>
    <row r="50" spans="1:19" ht="15" customHeight="1" x14ac:dyDescent="0.25">
      <c r="A50" s="235" t="s">
        <v>123</v>
      </c>
      <c r="B50" s="236"/>
      <c r="C50" s="215">
        <f>E36</f>
        <v>0</v>
      </c>
      <c r="D50" s="48"/>
      <c r="E50" s="52"/>
      <c r="F50" s="48"/>
      <c r="G50" s="48"/>
      <c r="H50" s="48"/>
      <c r="I50" s="92"/>
      <c r="J50" s="159"/>
      <c r="K50" s="152"/>
      <c r="L50" s="235" t="s">
        <v>123</v>
      </c>
      <c r="M50" s="236"/>
      <c r="N50" s="215">
        <f>P36</f>
        <v>0</v>
      </c>
      <c r="O50" s="48"/>
      <c r="P50" s="52"/>
      <c r="Q50" s="48"/>
      <c r="R50" s="48"/>
      <c r="S50" s="155"/>
    </row>
    <row r="51" spans="1:19" ht="15" customHeight="1" x14ac:dyDescent="0.25">
      <c r="A51" s="235" t="s">
        <v>124</v>
      </c>
      <c r="B51" s="236"/>
      <c r="C51" s="134">
        <f>C46*C45 + (0.5*C46*C46*C47) + (0.5*C46*C46*C48)</f>
        <v>0</v>
      </c>
      <c r="D51" s="48"/>
      <c r="E51" s="52"/>
      <c r="F51" s="48"/>
      <c r="G51" s="48"/>
      <c r="H51" s="48"/>
      <c r="I51" s="92"/>
      <c r="J51" s="159"/>
      <c r="K51" s="152"/>
      <c r="L51" s="235" t="s">
        <v>124</v>
      </c>
      <c r="M51" s="236"/>
      <c r="N51" s="134">
        <f>N46*N45 + (0.5*N46*N46*N47) + (0.5*N46*N46*N48)</f>
        <v>0</v>
      </c>
      <c r="O51" s="48"/>
      <c r="P51" s="52"/>
      <c r="Q51" s="48"/>
      <c r="R51" s="48"/>
      <c r="S51" s="155"/>
    </row>
    <row r="52" spans="1:19" ht="15" customHeight="1" x14ac:dyDescent="0.25">
      <c r="A52" s="235" t="s">
        <v>125</v>
      </c>
      <c r="B52" s="236"/>
      <c r="C52" s="135">
        <f>C45 + C46*((1+C47^2)^0.5+(1+C48^2)^0.5)</f>
        <v>0</v>
      </c>
      <c r="D52" s="48"/>
      <c r="E52" s="52"/>
      <c r="F52" s="48"/>
      <c r="G52" s="48"/>
      <c r="H52" s="48"/>
      <c r="I52" s="92"/>
      <c r="J52" s="159"/>
      <c r="K52" s="152"/>
      <c r="L52" s="235" t="s">
        <v>125</v>
      </c>
      <c r="M52" s="236"/>
      <c r="N52" s="135">
        <f>N45 + N46*((1+N47^2)^0.5+(1+N48^2)^0.5)</f>
        <v>0</v>
      </c>
      <c r="O52" s="48"/>
      <c r="P52" s="52"/>
      <c r="Q52" s="48"/>
      <c r="R52" s="48"/>
      <c r="S52" s="155"/>
    </row>
    <row r="53" spans="1:19" ht="15" customHeight="1" x14ac:dyDescent="0.25">
      <c r="A53" s="235" t="s">
        <v>18</v>
      </c>
      <c r="B53" s="236"/>
      <c r="C53" s="136" t="e">
        <f>C51/C52</f>
        <v>#DIV/0!</v>
      </c>
      <c r="D53" s="48"/>
      <c r="E53" s="52"/>
      <c r="F53" s="48"/>
      <c r="G53" s="48"/>
      <c r="H53" s="48"/>
      <c r="I53" s="92"/>
      <c r="J53" s="159"/>
      <c r="K53" s="152"/>
      <c r="L53" s="235" t="s">
        <v>18</v>
      </c>
      <c r="M53" s="236"/>
      <c r="N53" s="136" t="e">
        <f>N51/N52</f>
        <v>#DIV/0!</v>
      </c>
      <c r="O53" s="48"/>
      <c r="P53" s="52"/>
      <c r="Q53" s="48"/>
      <c r="R53" s="48"/>
      <c r="S53" s="155"/>
    </row>
    <row r="54" spans="1:19" ht="15" customHeight="1" thickBot="1" x14ac:dyDescent="0.3">
      <c r="A54" s="233" t="s">
        <v>16</v>
      </c>
      <c r="B54" s="234"/>
      <c r="C54" s="137" t="e">
        <f>(1.49*((C53)^(2/3))*((C50)^0.5))/(C49)</f>
        <v>#DIV/0!</v>
      </c>
      <c r="D54" s="48"/>
      <c r="E54" s="52"/>
      <c r="F54" s="48"/>
      <c r="G54" s="60"/>
      <c r="H54" s="48"/>
      <c r="I54" s="92"/>
      <c r="J54" s="159"/>
      <c r="K54" s="152"/>
      <c r="L54" s="233" t="s">
        <v>111</v>
      </c>
      <c r="M54" s="234"/>
      <c r="N54" s="137" t="e">
        <f>(1.49*((N53)^(2/3))*((N50)^0.5))/(N49)</f>
        <v>#DIV/0!</v>
      </c>
      <c r="O54" s="48"/>
      <c r="P54" s="52"/>
      <c r="Q54" s="48"/>
      <c r="R54" s="60"/>
      <c r="S54" s="155"/>
    </row>
    <row r="55" spans="1:19" ht="15" customHeight="1" thickBot="1" x14ac:dyDescent="0.3">
      <c r="A55" s="58"/>
      <c r="B55" s="48"/>
      <c r="C55" s="48"/>
      <c r="D55" s="48"/>
      <c r="E55" s="49"/>
      <c r="F55" s="74"/>
      <c r="G55" s="74"/>
      <c r="H55" s="48"/>
      <c r="I55" s="92"/>
      <c r="J55" s="159"/>
      <c r="K55" s="152"/>
      <c r="M55" s="48"/>
      <c r="N55" s="48"/>
      <c r="O55" s="48"/>
      <c r="P55" s="49"/>
      <c r="Q55" s="74"/>
      <c r="R55" s="74"/>
      <c r="S55" s="155"/>
    </row>
    <row r="56" spans="1:19" ht="15" customHeight="1" thickBot="1" x14ac:dyDescent="0.3">
      <c r="A56" s="227" t="s">
        <v>349</v>
      </c>
      <c r="B56" s="228"/>
      <c r="C56" s="229"/>
      <c r="D56" s="80"/>
      <c r="E56" s="49"/>
      <c r="F56" s="74"/>
      <c r="G56" s="74"/>
      <c r="H56" s="48"/>
      <c r="I56" s="92"/>
      <c r="J56" s="159"/>
      <c r="K56" s="152"/>
      <c r="L56" s="227" t="s">
        <v>349</v>
      </c>
      <c r="M56" s="228"/>
      <c r="N56" s="229"/>
      <c r="O56" s="80"/>
      <c r="P56" s="49"/>
      <c r="Q56" s="74"/>
      <c r="R56" s="74"/>
      <c r="S56" s="155"/>
    </row>
    <row r="57" spans="1:19" ht="15" customHeight="1" x14ac:dyDescent="0.35">
      <c r="A57" s="225" t="s">
        <v>127</v>
      </c>
      <c r="B57" s="226"/>
      <c r="C57" s="138" t="e">
        <f>SUM(F34:F36)</f>
        <v>#DIV/0!</v>
      </c>
      <c r="D57" s="78"/>
      <c r="E57" s="49"/>
      <c r="F57" s="74"/>
      <c r="G57" s="74"/>
      <c r="H57" s="48"/>
      <c r="I57" s="92"/>
      <c r="J57" s="159"/>
      <c r="K57" s="152"/>
      <c r="L57" s="225" t="s">
        <v>127</v>
      </c>
      <c r="M57" s="226"/>
      <c r="N57" s="138" t="e">
        <f>SUM(Q34:Q36)</f>
        <v>#DIV/0!</v>
      </c>
      <c r="O57" s="78"/>
      <c r="P57" s="49"/>
      <c r="Q57" s="74"/>
      <c r="R57" s="74"/>
      <c r="S57" s="155"/>
    </row>
    <row r="58" spans="1:19" ht="15" customHeight="1" x14ac:dyDescent="0.35">
      <c r="A58" s="223" t="s">
        <v>126</v>
      </c>
      <c r="B58" s="224"/>
      <c r="C58" s="135" t="e">
        <f>C57/60</f>
        <v>#DIV/0!</v>
      </c>
      <c r="D58" s="78"/>
      <c r="E58" s="49"/>
      <c r="F58" s="74"/>
      <c r="G58" s="74"/>
      <c r="H58" s="48"/>
      <c r="I58" s="92"/>
      <c r="J58" s="159"/>
      <c r="K58" s="152"/>
      <c r="L58" s="223" t="s">
        <v>126</v>
      </c>
      <c r="M58" s="224"/>
      <c r="N58" s="135" t="e">
        <f>N57/60</f>
        <v>#DIV/0!</v>
      </c>
      <c r="O58" s="78"/>
      <c r="P58" s="49"/>
      <c r="Q58" s="74"/>
      <c r="R58" s="74"/>
      <c r="S58" s="155"/>
    </row>
    <row r="59" spans="1:19" ht="15" customHeight="1" x14ac:dyDescent="0.35">
      <c r="A59" s="256" t="s">
        <v>19</v>
      </c>
      <c r="B59" s="257"/>
      <c r="C59" s="136" t="e">
        <f>0.2*(1000/G30-10)</f>
        <v>#DIV/0!</v>
      </c>
      <c r="D59" s="78"/>
      <c r="E59" s="49"/>
      <c r="F59" s="74"/>
      <c r="G59" s="74"/>
      <c r="H59" s="48"/>
      <c r="I59" s="92"/>
      <c r="J59" s="159"/>
      <c r="K59" s="152"/>
      <c r="L59" s="256" t="s">
        <v>19</v>
      </c>
      <c r="M59" s="257"/>
      <c r="N59" s="136" t="e">
        <f>0.2*(1000/R30-10)</f>
        <v>#DIV/0!</v>
      </c>
      <c r="O59" s="78"/>
      <c r="P59" s="49"/>
      <c r="Q59" s="74"/>
      <c r="R59" s="74"/>
      <c r="S59" s="155"/>
    </row>
    <row r="60" spans="1:19" ht="15" customHeight="1" x14ac:dyDescent="0.35">
      <c r="A60" s="256" t="s">
        <v>20</v>
      </c>
      <c r="B60" s="257"/>
      <c r="C60" s="135" t="e">
        <f>C59/C9</f>
        <v>#DIV/0!</v>
      </c>
      <c r="D60" s="78"/>
      <c r="E60" s="49"/>
      <c r="F60" s="74"/>
      <c r="G60" s="74"/>
      <c r="H60" s="48"/>
      <c r="I60" s="92"/>
      <c r="J60" s="159"/>
      <c r="K60" s="152"/>
      <c r="L60" s="256" t="s">
        <v>20</v>
      </c>
      <c r="M60" s="257"/>
      <c r="N60" s="135" t="e">
        <f>N59/C9</f>
        <v>#DIV/0!</v>
      </c>
      <c r="O60" s="78"/>
      <c r="P60" s="49"/>
      <c r="Q60" s="74"/>
      <c r="R60" s="74"/>
      <c r="S60" s="155"/>
    </row>
    <row r="61" spans="1:19" ht="15" customHeight="1" x14ac:dyDescent="0.35">
      <c r="A61" s="256" t="s">
        <v>21</v>
      </c>
      <c r="B61" s="257"/>
      <c r="C61" s="112"/>
      <c r="D61" s="78" t="s">
        <v>32</v>
      </c>
      <c r="E61" s="49"/>
      <c r="F61" s="74"/>
      <c r="G61" s="74"/>
      <c r="H61" s="48"/>
      <c r="I61" s="92"/>
      <c r="J61" s="159"/>
      <c r="K61" s="152"/>
      <c r="L61" s="256" t="s">
        <v>21</v>
      </c>
      <c r="M61" s="257"/>
      <c r="N61" s="112"/>
      <c r="O61" s="78" t="s">
        <v>32</v>
      </c>
      <c r="P61" s="49"/>
      <c r="Q61" s="74"/>
      <c r="R61" s="74"/>
      <c r="S61" s="155"/>
    </row>
    <row r="62" spans="1:19" ht="15" customHeight="1" x14ac:dyDescent="0.25">
      <c r="A62" s="256" t="s">
        <v>22</v>
      </c>
      <c r="B62" s="257"/>
      <c r="C62" s="112"/>
      <c r="D62" s="78" t="s">
        <v>23</v>
      </c>
      <c r="E62" s="49"/>
      <c r="F62" s="74"/>
      <c r="G62" s="74"/>
      <c r="H62" s="48"/>
      <c r="I62" s="92"/>
      <c r="J62" s="159"/>
      <c r="K62" s="152"/>
      <c r="L62" s="256" t="s">
        <v>22</v>
      </c>
      <c r="M62" s="257"/>
      <c r="N62" s="112"/>
      <c r="O62" s="78" t="s">
        <v>23</v>
      </c>
      <c r="P62" s="49"/>
      <c r="Q62" s="74"/>
      <c r="R62" s="74"/>
      <c r="S62" s="155"/>
    </row>
    <row r="63" spans="1:19" ht="15" customHeight="1" thickBot="1" x14ac:dyDescent="0.4">
      <c r="A63" s="254" t="s">
        <v>128</v>
      </c>
      <c r="B63" s="255"/>
      <c r="C63" s="137" t="e">
        <f>C61*(C28*43560/(5280*5280))*G28*C62</f>
        <v>#DIV/0!</v>
      </c>
      <c r="D63" s="146"/>
      <c r="E63" s="47"/>
      <c r="F63" s="147"/>
      <c r="G63" s="147"/>
      <c r="H63" s="64"/>
      <c r="I63" s="148"/>
      <c r="J63" s="162"/>
      <c r="K63" s="156"/>
      <c r="L63" s="254" t="s">
        <v>128</v>
      </c>
      <c r="M63" s="255"/>
      <c r="N63" s="137" t="e">
        <f>N61*(N28*43560/(5280*5280))*R28*N62</f>
        <v>#DIV/0!</v>
      </c>
      <c r="O63" s="146"/>
      <c r="P63" s="47"/>
      <c r="Q63" s="147"/>
      <c r="R63" s="147"/>
      <c r="S63" s="157"/>
    </row>
    <row r="64" spans="1:19" ht="15" customHeight="1" x14ac:dyDescent="0.25">
      <c r="A64" s="62"/>
      <c r="B64" s="62"/>
      <c r="C64" s="240"/>
      <c r="D64" s="240"/>
      <c r="E64" s="240"/>
      <c r="F64" s="79"/>
      <c r="G64" s="78"/>
      <c r="H64" s="78"/>
      <c r="I64" s="72"/>
      <c r="J64" s="53"/>
      <c r="K64" s="53"/>
    </row>
    <row r="65" spans="1:32" x14ac:dyDescent="0.25">
      <c r="A65" s="62"/>
      <c r="B65" s="62"/>
      <c r="C65" s="240"/>
      <c r="D65" s="240"/>
      <c r="E65" s="240"/>
      <c r="F65" s="79"/>
      <c r="G65" s="78"/>
      <c r="H65" s="78"/>
      <c r="I65" s="72"/>
      <c r="J65" s="53"/>
      <c r="K65" s="53"/>
    </row>
    <row r="66" spans="1:32" x14ac:dyDescent="0.25">
      <c r="A66" s="79"/>
      <c r="B66" s="79"/>
      <c r="C66" s="241"/>
      <c r="D66" s="241"/>
      <c r="E66" s="241"/>
      <c r="F66" s="79"/>
      <c r="G66" s="78"/>
      <c r="H66" s="78"/>
      <c r="I66" s="72"/>
      <c r="J66" s="78"/>
      <c r="K66" s="72"/>
      <c r="AF66" s="6" t="s">
        <v>30</v>
      </c>
    </row>
    <row r="67" spans="1:32" x14ac:dyDescent="0.25">
      <c r="A67" s="48"/>
      <c r="B67" s="48"/>
      <c r="C67" s="48"/>
      <c r="D67" s="48"/>
      <c r="E67" s="49"/>
      <c r="F67" s="48"/>
      <c r="G67" s="48"/>
      <c r="H67" s="48"/>
      <c r="I67" s="53"/>
      <c r="J67" s="48"/>
      <c r="K67" s="53"/>
    </row>
    <row r="68" spans="1:32" x14ac:dyDescent="0.25">
      <c r="A68" s="48"/>
      <c r="B68" s="48"/>
      <c r="C68" s="48"/>
      <c r="D68" s="48"/>
      <c r="E68" s="49"/>
      <c r="F68" s="48"/>
      <c r="G68" s="48"/>
      <c r="H68" s="48"/>
      <c r="I68" s="53"/>
      <c r="J68" s="48"/>
      <c r="K68" s="53"/>
    </row>
    <row r="69" spans="1:32" x14ac:dyDescent="0.25">
      <c r="A69" s="48"/>
      <c r="B69" s="48"/>
      <c r="C69" s="48"/>
      <c r="D69" s="48"/>
      <c r="E69" s="49"/>
      <c r="F69" s="48"/>
      <c r="G69" s="48"/>
      <c r="H69" s="48"/>
      <c r="I69" s="53"/>
      <c r="J69" s="48"/>
      <c r="K69" s="53"/>
    </row>
    <row r="70" spans="1:32" x14ac:dyDescent="0.25">
      <c r="A70" s="48"/>
      <c r="B70" s="48"/>
      <c r="C70" s="48"/>
      <c r="D70" s="48"/>
      <c r="E70" s="49"/>
      <c r="F70" s="48"/>
      <c r="G70" s="48"/>
      <c r="H70" s="48"/>
      <c r="I70" s="53"/>
      <c r="J70" s="48"/>
      <c r="K70" s="53"/>
    </row>
    <row r="71" spans="1:32" x14ac:dyDescent="0.25">
      <c r="A71" s="48"/>
      <c r="B71" s="48"/>
      <c r="C71" s="48"/>
      <c r="D71" s="48"/>
      <c r="E71" s="49"/>
      <c r="F71" s="48"/>
      <c r="G71" s="48"/>
      <c r="H71" s="48"/>
      <c r="I71" s="53"/>
      <c r="J71" s="48"/>
      <c r="K71" s="53"/>
    </row>
    <row r="72" spans="1:32" x14ac:dyDescent="0.25">
      <c r="A72" s="48"/>
      <c r="B72" s="48"/>
      <c r="C72" s="48"/>
      <c r="D72" s="48"/>
      <c r="E72" s="49"/>
      <c r="F72" s="48"/>
      <c r="G72" s="48"/>
      <c r="H72" s="48"/>
      <c r="I72" s="53"/>
      <c r="J72" s="48"/>
      <c r="K72" s="53"/>
    </row>
    <row r="73" spans="1:32" x14ac:dyDescent="0.25">
      <c r="A73" s="48"/>
      <c r="B73" s="48"/>
      <c r="C73" s="48"/>
      <c r="D73" s="48"/>
      <c r="E73" s="49"/>
      <c r="F73" s="48"/>
      <c r="G73" s="48"/>
      <c r="H73" s="48"/>
      <c r="I73" s="53"/>
      <c r="J73" s="48"/>
      <c r="K73" s="53"/>
    </row>
    <row r="74" spans="1:32" x14ac:dyDescent="0.25">
      <c r="A74" s="48"/>
      <c r="B74" s="48"/>
      <c r="C74" s="48"/>
      <c r="D74" s="48"/>
      <c r="E74" s="49"/>
      <c r="F74" s="48"/>
      <c r="G74" s="48"/>
      <c r="H74" s="48"/>
      <c r="I74" s="53"/>
      <c r="J74" s="48"/>
      <c r="K74" s="53"/>
    </row>
    <row r="75" spans="1:32" x14ac:dyDescent="0.25">
      <c r="A75" s="48"/>
      <c r="B75" s="48"/>
      <c r="C75" s="48"/>
      <c r="D75" s="48"/>
      <c r="E75" s="49"/>
      <c r="F75" s="48"/>
      <c r="G75" s="48"/>
      <c r="H75" s="48"/>
      <c r="I75" s="53"/>
      <c r="J75" s="48"/>
      <c r="K75" s="53"/>
    </row>
    <row r="76" spans="1:32" x14ac:dyDescent="0.25">
      <c r="A76" s="48"/>
      <c r="B76" s="48"/>
      <c r="C76" s="48"/>
      <c r="D76" s="48"/>
      <c r="E76" s="49"/>
      <c r="F76" s="48"/>
      <c r="G76" s="48"/>
      <c r="H76" s="48"/>
      <c r="I76" s="53"/>
      <c r="J76" s="48"/>
      <c r="K76" s="53"/>
    </row>
    <row r="77" spans="1:32" x14ac:dyDescent="0.25">
      <c r="A77" s="48"/>
      <c r="B77" s="48"/>
      <c r="C77" s="48"/>
      <c r="D77" s="48"/>
      <c r="E77" s="49"/>
      <c r="F77" s="48"/>
      <c r="G77" s="48"/>
      <c r="H77" s="48"/>
      <c r="I77" s="53"/>
      <c r="J77" s="48"/>
      <c r="K77" s="53"/>
    </row>
    <row r="78" spans="1:32" x14ac:dyDescent="0.25">
      <c r="A78" s="48"/>
      <c r="B78" s="48"/>
      <c r="C78" s="48"/>
      <c r="D78" s="48"/>
      <c r="E78" s="49"/>
      <c r="F78" s="48"/>
      <c r="G78" s="48"/>
      <c r="H78" s="48"/>
      <c r="I78" s="53"/>
      <c r="J78" s="48"/>
      <c r="K78" s="53"/>
    </row>
    <row r="79" spans="1:32" x14ac:dyDescent="0.25">
      <c r="A79" s="48"/>
      <c r="B79" s="48"/>
      <c r="C79" s="48"/>
      <c r="D79" s="48"/>
      <c r="E79" s="49"/>
      <c r="F79" s="48"/>
      <c r="G79" s="48"/>
      <c r="H79" s="48"/>
      <c r="I79" s="53"/>
      <c r="J79" s="48"/>
      <c r="K79" s="53"/>
    </row>
    <row r="80" spans="1:32" x14ac:dyDescent="0.25">
      <c r="A80" s="48"/>
      <c r="B80" s="48"/>
      <c r="C80" s="48"/>
      <c r="D80" s="48"/>
      <c r="E80" s="49"/>
      <c r="F80" s="48"/>
      <c r="G80" s="48"/>
      <c r="H80" s="48"/>
      <c r="I80" s="53"/>
      <c r="J80" s="48"/>
      <c r="K80" s="53"/>
    </row>
    <row r="81" spans="1:11" x14ac:dyDescent="0.25">
      <c r="A81" s="48"/>
      <c r="B81" s="48"/>
      <c r="C81" s="48"/>
      <c r="D81" s="48"/>
      <c r="E81" s="49"/>
      <c r="F81" s="48"/>
      <c r="G81" s="48"/>
      <c r="H81" s="48"/>
      <c r="I81" s="53"/>
      <c r="J81" s="48"/>
      <c r="K81" s="53"/>
    </row>
    <row r="82" spans="1:11" x14ac:dyDescent="0.25">
      <c r="A82" s="48"/>
      <c r="B82" s="48"/>
      <c r="C82" s="48"/>
      <c r="D82" s="48"/>
      <c r="E82" s="49"/>
      <c r="F82" s="48"/>
      <c r="G82" s="48"/>
      <c r="H82" s="48"/>
      <c r="I82" s="53"/>
      <c r="J82" s="48"/>
      <c r="K82" s="53"/>
    </row>
    <row r="83" spans="1:11" x14ac:dyDescent="0.25">
      <c r="A83" s="48"/>
      <c r="B83" s="48"/>
      <c r="C83" s="48"/>
      <c r="D83" s="48"/>
      <c r="E83" s="49"/>
      <c r="F83" s="48"/>
      <c r="G83" s="48"/>
      <c r="H83" s="48"/>
      <c r="I83" s="53"/>
      <c r="J83" s="48"/>
      <c r="K83" s="53"/>
    </row>
    <row r="84" spans="1:11" x14ac:dyDescent="0.25">
      <c r="A84" s="48"/>
      <c r="B84" s="48"/>
      <c r="C84" s="48"/>
      <c r="D84" s="48"/>
      <c r="E84" s="49"/>
      <c r="F84" s="48"/>
      <c r="G84" s="48"/>
      <c r="H84" s="48"/>
      <c r="I84" s="53"/>
      <c r="J84" s="48"/>
      <c r="K84" s="53"/>
    </row>
    <row r="85" spans="1:11" x14ac:dyDescent="0.25">
      <c r="A85" s="48"/>
      <c r="B85" s="48"/>
      <c r="C85" s="48"/>
      <c r="D85" s="48"/>
      <c r="E85" s="49"/>
      <c r="F85" s="48"/>
      <c r="G85" s="48"/>
      <c r="H85" s="48"/>
      <c r="I85" s="53"/>
      <c r="J85" s="48"/>
      <c r="K85" s="53"/>
    </row>
    <row r="86" spans="1:11" x14ac:dyDescent="0.25">
      <c r="A86" s="48"/>
      <c r="B86" s="48"/>
      <c r="C86" s="48"/>
      <c r="D86" s="48"/>
      <c r="E86" s="49"/>
      <c r="F86" s="48"/>
      <c r="G86" s="48"/>
      <c r="H86" s="48"/>
      <c r="I86" s="53"/>
      <c r="J86" s="48"/>
      <c r="K86" s="53"/>
    </row>
    <row r="87" spans="1:11" x14ac:dyDescent="0.25">
      <c r="A87" s="48"/>
      <c r="B87" s="48"/>
      <c r="C87" s="48"/>
      <c r="D87" s="48"/>
      <c r="E87" s="49"/>
      <c r="F87" s="48"/>
      <c r="G87" s="48"/>
      <c r="H87" s="48"/>
      <c r="I87" s="53"/>
      <c r="J87" s="48"/>
      <c r="K87" s="53"/>
    </row>
    <row r="88" spans="1:11" x14ac:dyDescent="0.25">
      <c r="A88" s="48"/>
      <c r="B88" s="48"/>
      <c r="C88" s="48"/>
      <c r="D88" s="48"/>
      <c r="E88" s="49"/>
      <c r="F88" s="48"/>
      <c r="G88" s="48"/>
      <c r="H88" s="48"/>
      <c r="I88" s="53"/>
      <c r="J88" s="48"/>
      <c r="K88" s="53"/>
    </row>
    <row r="89" spans="1:11" x14ac:dyDescent="0.25">
      <c r="A89" s="48"/>
      <c r="B89" s="48"/>
      <c r="C89" s="48"/>
      <c r="D89" s="48"/>
      <c r="E89" s="49"/>
      <c r="F89" s="48"/>
      <c r="G89" s="48"/>
      <c r="H89" s="48"/>
      <c r="I89" s="53"/>
      <c r="J89" s="48"/>
      <c r="K89" s="53"/>
    </row>
    <row r="90" spans="1:11" x14ac:dyDescent="0.25">
      <c r="A90" s="48"/>
      <c r="B90" s="48"/>
      <c r="C90" s="48"/>
      <c r="D90" s="48"/>
      <c r="E90" s="49"/>
      <c r="F90" s="48"/>
      <c r="G90" s="48"/>
      <c r="H90" s="48"/>
      <c r="I90" s="53"/>
      <c r="J90" s="48"/>
      <c r="K90" s="53"/>
    </row>
    <row r="91" spans="1:11" x14ac:dyDescent="0.25">
      <c r="A91" s="48"/>
      <c r="B91" s="48"/>
      <c r="C91" s="48"/>
      <c r="D91" s="48"/>
      <c r="E91" s="49"/>
      <c r="F91" s="48"/>
      <c r="G91" s="48"/>
      <c r="H91" s="48"/>
      <c r="I91" s="53"/>
      <c r="J91" s="48"/>
      <c r="K91" s="53"/>
    </row>
    <row r="92" spans="1:11" x14ac:dyDescent="0.25">
      <c r="A92" s="48"/>
      <c r="B92" s="48"/>
      <c r="C92" s="48"/>
      <c r="D92" s="48"/>
      <c r="E92" s="49"/>
      <c r="F92" s="48"/>
      <c r="G92" s="48"/>
      <c r="H92" s="48"/>
      <c r="I92" s="53"/>
      <c r="J92" s="48"/>
      <c r="K92" s="53"/>
    </row>
    <row r="93" spans="1:11" x14ac:dyDescent="0.25">
      <c r="A93" s="48"/>
      <c r="B93" s="48"/>
      <c r="C93" s="48"/>
      <c r="D93" s="48"/>
      <c r="E93" s="49"/>
      <c r="F93" s="48"/>
      <c r="G93" s="48"/>
      <c r="H93" s="48"/>
      <c r="I93" s="53"/>
      <c r="J93" s="48"/>
      <c r="K93" s="53"/>
    </row>
    <row r="94" spans="1:11" x14ac:dyDescent="0.25">
      <c r="A94" s="48"/>
      <c r="B94" s="48"/>
      <c r="C94" s="48"/>
      <c r="D94" s="48"/>
      <c r="E94" s="49"/>
      <c r="F94" s="48"/>
      <c r="G94" s="48"/>
      <c r="H94" s="48"/>
      <c r="I94" s="53"/>
      <c r="J94" s="48"/>
      <c r="K94" s="53"/>
    </row>
    <row r="95" spans="1:11" x14ac:dyDescent="0.25">
      <c r="A95" s="48"/>
      <c r="B95" s="48"/>
      <c r="C95" s="48"/>
      <c r="D95" s="48"/>
      <c r="E95" s="49"/>
      <c r="F95" s="48"/>
      <c r="G95" s="48"/>
      <c r="H95" s="48"/>
      <c r="I95" s="53"/>
      <c r="J95" s="48"/>
      <c r="K95" s="53"/>
    </row>
    <row r="96" spans="1:11" x14ac:dyDescent="0.25">
      <c r="A96" s="48"/>
      <c r="B96" s="48"/>
      <c r="C96" s="48"/>
      <c r="D96" s="48"/>
      <c r="E96" s="49"/>
      <c r="F96" s="48"/>
      <c r="G96" s="48"/>
      <c r="H96" s="48"/>
      <c r="I96" s="53"/>
      <c r="J96" s="48"/>
      <c r="K96" s="53"/>
    </row>
    <row r="97" spans="1:11" x14ac:dyDescent="0.25">
      <c r="A97" s="48"/>
      <c r="B97" s="48"/>
      <c r="C97" s="48"/>
      <c r="D97" s="48"/>
      <c r="E97" s="49"/>
      <c r="F97" s="48"/>
      <c r="G97" s="48"/>
      <c r="H97" s="48"/>
      <c r="I97" s="53"/>
      <c r="J97" s="48"/>
      <c r="K97" s="53"/>
    </row>
    <row r="98" spans="1:11" x14ac:dyDescent="0.25">
      <c r="A98" s="48"/>
      <c r="B98" s="48"/>
      <c r="C98" s="48"/>
      <c r="D98" s="48"/>
      <c r="E98" s="49"/>
      <c r="F98" s="48"/>
      <c r="G98" s="48"/>
      <c r="H98" s="48"/>
      <c r="I98" s="53"/>
      <c r="J98" s="48"/>
      <c r="K98" s="53"/>
    </row>
    <row r="99" spans="1:11" x14ac:dyDescent="0.25">
      <c r="A99" s="48"/>
      <c r="B99" s="48"/>
      <c r="C99" s="48"/>
      <c r="D99" s="48"/>
      <c r="E99" s="49"/>
      <c r="F99" s="48"/>
      <c r="G99" s="48"/>
      <c r="H99" s="48"/>
      <c r="I99" s="53"/>
      <c r="J99" s="48"/>
      <c r="K99" s="53"/>
    </row>
    <row r="100" spans="1:11" x14ac:dyDescent="0.25">
      <c r="A100" s="48"/>
      <c r="B100" s="48"/>
      <c r="C100" s="48"/>
      <c r="D100" s="48"/>
      <c r="E100" s="49"/>
      <c r="F100" s="48"/>
      <c r="G100" s="48"/>
      <c r="H100" s="48"/>
      <c r="I100" s="53"/>
      <c r="J100" s="48"/>
      <c r="K100" s="53"/>
    </row>
    <row r="101" spans="1:11" x14ac:dyDescent="0.25">
      <c r="A101" s="48"/>
      <c r="B101" s="48"/>
      <c r="C101" s="48"/>
      <c r="D101" s="48"/>
      <c r="E101" s="49"/>
      <c r="F101" s="48"/>
      <c r="G101" s="48"/>
      <c r="H101" s="48"/>
      <c r="I101" s="53"/>
      <c r="J101" s="48"/>
      <c r="K101" s="53"/>
    </row>
    <row r="102" spans="1:11" x14ac:dyDescent="0.25">
      <c r="A102" s="48"/>
      <c r="B102" s="48"/>
      <c r="C102" s="48"/>
      <c r="D102" s="48"/>
      <c r="E102" s="49"/>
      <c r="F102" s="48"/>
      <c r="G102" s="48"/>
      <c r="H102" s="48"/>
      <c r="I102" s="53"/>
      <c r="J102" s="48"/>
      <c r="K102" s="53"/>
    </row>
    <row r="103" spans="1:11" x14ac:dyDescent="0.25">
      <c r="A103" s="48"/>
      <c r="B103" s="48"/>
      <c r="C103" s="48"/>
      <c r="D103" s="48"/>
      <c r="E103" s="49"/>
      <c r="F103" s="48"/>
      <c r="G103" s="48"/>
      <c r="H103" s="48"/>
      <c r="I103" s="53"/>
      <c r="J103" s="48"/>
      <c r="K103" s="53"/>
    </row>
    <row r="104" spans="1:11" x14ac:dyDescent="0.25">
      <c r="A104" s="48"/>
      <c r="B104" s="48"/>
      <c r="C104" s="48"/>
      <c r="D104" s="48"/>
      <c r="E104" s="49"/>
      <c r="F104" s="48"/>
      <c r="G104" s="48"/>
      <c r="H104" s="48"/>
      <c r="I104" s="53"/>
      <c r="J104" s="48"/>
      <c r="K104" s="53"/>
    </row>
    <row r="105" spans="1:11" x14ac:dyDescent="0.25">
      <c r="A105" s="48"/>
      <c r="B105" s="48"/>
      <c r="C105" s="48"/>
      <c r="D105" s="48"/>
      <c r="E105" s="49"/>
      <c r="F105" s="48"/>
      <c r="G105" s="48"/>
      <c r="H105" s="48"/>
      <c r="I105" s="53"/>
      <c r="J105" s="48"/>
      <c r="K105" s="53"/>
    </row>
    <row r="106" spans="1:11" x14ac:dyDescent="0.25">
      <c r="A106" s="48"/>
      <c r="B106" s="48"/>
      <c r="C106" s="48"/>
      <c r="D106" s="48"/>
      <c r="E106" s="49"/>
      <c r="F106" s="48"/>
      <c r="G106" s="48"/>
      <c r="H106" s="48"/>
      <c r="I106" s="53"/>
      <c r="J106" s="48"/>
      <c r="K106" s="53"/>
    </row>
    <row r="107" spans="1:11" x14ac:dyDescent="0.25">
      <c r="A107" s="48"/>
      <c r="B107" s="48"/>
      <c r="C107" s="48"/>
      <c r="D107" s="48"/>
      <c r="E107" s="49"/>
      <c r="F107" s="48"/>
      <c r="G107" s="48"/>
      <c r="H107" s="48"/>
      <c r="I107" s="53"/>
      <c r="J107" s="48"/>
      <c r="K107" s="53"/>
    </row>
    <row r="108" spans="1:11" x14ac:dyDescent="0.25">
      <c r="A108" s="48"/>
      <c r="B108" s="48"/>
      <c r="C108" s="48"/>
      <c r="D108" s="48"/>
      <c r="E108" s="49"/>
      <c r="F108" s="48"/>
      <c r="G108" s="48"/>
      <c r="H108" s="48"/>
      <c r="I108" s="53"/>
      <c r="J108" s="48"/>
      <c r="K108" s="53"/>
    </row>
    <row r="109" spans="1:11" x14ac:dyDescent="0.25">
      <c r="A109" s="48"/>
      <c r="B109" s="48"/>
      <c r="C109" s="48"/>
      <c r="D109" s="48"/>
      <c r="E109" s="49"/>
      <c r="F109" s="48"/>
      <c r="G109" s="48"/>
      <c r="H109" s="48"/>
      <c r="I109" s="53"/>
      <c r="J109" s="48"/>
      <c r="K109" s="53"/>
    </row>
    <row r="110" spans="1:11" x14ac:dyDescent="0.25">
      <c r="A110" s="48"/>
      <c r="B110" s="48"/>
      <c r="C110" s="48"/>
      <c r="D110" s="48"/>
      <c r="E110" s="49"/>
      <c r="F110" s="48"/>
      <c r="G110" s="48"/>
      <c r="H110" s="48"/>
      <c r="I110" s="53"/>
      <c r="J110" s="48"/>
      <c r="K110" s="53"/>
    </row>
    <row r="111" spans="1:11" x14ac:dyDescent="0.25">
      <c r="A111" s="48"/>
      <c r="B111" s="48"/>
      <c r="C111" s="48"/>
      <c r="D111" s="48"/>
      <c r="E111" s="49"/>
      <c r="F111" s="48"/>
      <c r="G111" s="48"/>
      <c r="H111" s="48"/>
      <c r="I111" s="53"/>
      <c r="J111" s="48"/>
      <c r="K111" s="53"/>
    </row>
    <row r="112" spans="1:11" x14ac:dyDescent="0.25">
      <c r="A112" s="48"/>
      <c r="B112" s="48"/>
      <c r="C112" s="48"/>
      <c r="D112" s="48"/>
      <c r="E112" s="49"/>
      <c r="F112" s="48"/>
      <c r="G112" s="48"/>
      <c r="H112" s="48"/>
      <c r="I112" s="53"/>
      <c r="J112" s="48"/>
      <c r="K112" s="53"/>
    </row>
    <row r="113" spans="1:11" x14ac:dyDescent="0.25">
      <c r="A113" s="48"/>
      <c r="B113" s="48"/>
      <c r="C113" s="48"/>
      <c r="D113" s="48"/>
      <c r="E113" s="49"/>
      <c r="F113" s="48"/>
      <c r="G113" s="48"/>
      <c r="H113" s="48"/>
      <c r="I113" s="53"/>
      <c r="J113" s="48"/>
      <c r="K113" s="53"/>
    </row>
    <row r="114" spans="1:11" x14ac:dyDescent="0.25">
      <c r="A114" s="48"/>
      <c r="B114" s="48"/>
      <c r="C114" s="48"/>
      <c r="D114" s="48"/>
      <c r="E114" s="49"/>
      <c r="F114" s="48"/>
      <c r="G114" s="48"/>
      <c r="H114" s="48"/>
      <c r="I114" s="53"/>
      <c r="J114" s="48"/>
      <c r="K114" s="53"/>
    </row>
    <row r="115" spans="1:11" x14ac:dyDescent="0.25">
      <c r="A115" s="48"/>
      <c r="B115" s="48"/>
      <c r="C115" s="48"/>
      <c r="D115" s="48"/>
      <c r="E115" s="49"/>
      <c r="F115" s="48"/>
      <c r="G115" s="48"/>
      <c r="H115" s="48"/>
      <c r="I115" s="53"/>
      <c r="J115" s="48"/>
      <c r="K115" s="53"/>
    </row>
    <row r="116" spans="1:11" x14ac:dyDescent="0.25">
      <c r="A116" s="48"/>
      <c r="B116" s="48"/>
      <c r="C116" s="48"/>
      <c r="D116" s="48"/>
      <c r="E116" s="49"/>
      <c r="F116" s="48"/>
      <c r="G116" s="48"/>
      <c r="H116" s="48"/>
      <c r="I116" s="53"/>
      <c r="J116" s="48"/>
      <c r="K116" s="53"/>
    </row>
    <row r="117" spans="1:11" x14ac:dyDescent="0.25">
      <c r="A117" s="48"/>
      <c r="B117" s="48"/>
      <c r="C117" s="48"/>
      <c r="D117" s="48"/>
      <c r="E117" s="49"/>
      <c r="F117" s="48"/>
      <c r="G117" s="48"/>
      <c r="H117" s="48"/>
      <c r="I117" s="53"/>
      <c r="J117" s="48"/>
      <c r="K117" s="53"/>
    </row>
    <row r="118" spans="1:11" x14ac:dyDescent="0.25">
      <c r="A118" s="48"/>
      <c r="B118" s="48"/>
      <c r="C118" s="48"/>
      <c r="D118" s="48"/>
      <c r="E118" s="49"/>
      <c r="F118" s="48"/>
      <c r="G118" s="48"/>
      <c r="H118" s="48"/>
      <c r="I118" s="53"/>
      <c r="J118" s="48"/>
      <c r="K118" s="53"/>
    </row>
    <row r="119" spans="1:11" x14ac:dyDescent="0.25">
      <c r="A119" s="48"/>
      <c r="B119" s="48"/>
      <c r="C119" s="48"/>
      <c r="D119" s="48"/>
      <c r="E119" s="49"/>
      <c r="F119" s="48"/>
      <c r="G119" s="48"/>
      <c r="H119" s="48"/>
      <c r="I119" s="53"/>
      <c r="J119" s="48"/>
      <c r="K119" s="53"/>
    </row>
  </sheetData>
  <sheetProtection insertRows="0"/>
  <mergeCells count="94">
    <mergeCell ref="L8:O8"/>
    <mergeCell ref="P8:S8"/>
    <mergeCell ref="C1:G1"/>
    <mergeCell ref="C2:G2"/>
    <mergeCell ref="C5:D5"/>
    <mergeCell ref="C6:D6"/>
    <mergeCell ref="L7:S7"/>
    <mergeCell ref="C3:H3"/>
    <mergeCell ref="A12:H12"/>
    <mergeCell ref="A14:H14"/>
    <mergeCell ref="L14:S14"/>
    <mergeCell ref="B15:E15"/>
    <mergeCell ref="M15:P15"/>
    <mergeCell ref="B17:E17"/>
    <mergeCell ref="M17:P17"/>
    <mergeCell ref="B18:E18"/>
    <mergeCell ref="M18:P18"/>
    <mergeCell ref="B19:E19"/>
    <mergeCell ref="M19:P19"/>
    <mergeCell ref="B20:E20"/>
    <mergeCell ref="M20:P20"/>
    <mergeCell ref="B21:E21"/>
    <mergeCell ref="M21:P21"/>
    <mergeCell ref="B22:E22"/>
    <mergeCell ref="M22:P22"/>
    <mergeCell ref="B23:E23"/>
    <mergeCell ref="M23:P23"/>
    <mergeCell ref="B24:E24"/>
    <mergeCell ref="M24:P24"/>
    <mergeCell ref="B25:E25"/>
    <mergeCell ref="M25:P25"/>
    <mergeCell ref="B26:E26"/>
    <mergeCell ref="M26:P26"/>
    <mergeCell ref="A32:F32"/>
    <mergeCell ref="L32:Q32"/>
    <mergeCell ref="B33:C33"/>
    <mergeCell ref="M33:N33"/>
    <mergeCell ref="B34:C34"/>
    <mergeCell ref="M34:N34"/>
    <mergeCell ref="B35:C35"/>
    <mergeCell ref="M35:N35"/>
    <mergeCell ref="B36:C36"/>
    <mergeCell ref="M36:N36"/>
    <mergeCell ref="A38:C38"/>
    <mergeCell ref="L38:N38"/>
    <mergeCell ref="A39:B39"/>
    <mergeCell ref="L39:M39"/>
    <mergeCell ref="A40:B40"/>
    <mergeCell ref="L40:M40"/>
    <mergeCell ref="A42:B42"/>
    <mergeCell ref="L42:M42"/>
    <mergeCell ref="A44:C44"/>
    <mergeCell ref="L44:N44"/>
    <mergeCell ref="A45:B45"/>
    <mergeCell ref="L45:M45"/>
    <mergeCell ref="A46:B46"/>
    <mergeCell ref="L46:M46"/>
    <mergeCell ref="A47:B47"/>
    <mergeCell ref="L47:M47"/>
    <mergeCell ref="A48:B48"/>
    <mergeCell ref="L48:M48"/>
    <mergeCell ref="A49:B49"/>
    <mergeCell ref="L49:M49"/>
    <mergeCell ref="A50:B50"/>
    <mergeCell ref="L50:M50"/>
    <mergeCell ref="A51:B51"/>
    <mergeCell ref="L51:M51"/>
    <mergeCell ref="A52:B52"/>
    <mergeCell ref="L52:M52"/>
    <mergeCell ref="A53:B53"/>
    <mergeCell ref="L53:M53"/>
    <mergeCell ref="A54:B54"/>
    <mergeCell ref="L54:M54"/>
    <mergeCell ref="L56:N56"/>
    <mergeCell ref="A57:B57"/>
    <mergeCell ref="L57:M57"/>
    <mergeCell ref="A58:B58"/>
    <mergeCell ref="L58:M58"/>
    <mergeCell ref="C66:E66"/>
    <mergeCell ref="B16:E16"/>
    <mergeCell ref="M16:P16"/>
    <mergeCell ref="A62:B62"/>
    <mergeCell ref="L62:M62"/>
    <mergeCell ref="A63:B63"/>
    <mergeCell ref="L63:M63"/>
    <mergeCell ref="C64:E64"/>
    <mergeCell ref="C65:E65"/>
    <mergeCell ref="A59:B59"/>
    <mergeCell ref="L59:M59"/>
    <mergeCell ref="A60:B60"/>
    <mergeCell ref="L60:M60"/>
    <mergeCell ref="A61:B61"/>
    <mergeCell ref="L61:M61"/>
    <mergeCell ref="A56:C56"/>
  </mergeCells>
  <hyperlinks>
    <hyperlink ref="D40" r:id="rId1" display="P2 (2Year 24Hour Rainfall)=" xr:uid="{00000000-0004-0000-0500-000000000000}"/>
    <hyperlink ref="O40" r:id="rId2" display="P2 (2Year 24Hour Rainfall)=" xr:uid="{00000000-0004-0000-0500-000001000000}"/>
  </hyperlinks>
  <printOptions horizontalCentered="1"/>
  <pageMargins left="0.7" right="0.7" top="0.75" bottom="0.75" header="0.3" footer="0.3"/>
  <pageSetup scale="52" orientation="landscape" r:id="rId3"/>
  <rowBreaks count="1" manualBreakCount="1">
    <brk id="64" max="16" man="1"/>
  </rowBreaks>
  <colBreaks count="2" manualBreakCount="2">
    <brk id="20" max="98" man="1"/>
    <brk id="31" min="11" max="104" man="1"/>
  </col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
  <sheetViews>
    <sheetView workbookViewId="0">
      <selection activeCell="M33" sqref="M33"/>
    </sheetView>
  </sheetViews>
  <sheetFormatPr defaultRowHeight="15"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B2:L51"/>
  <sheetViews>
    <sheetView workbookViewId="0">
      <selection activeCell="B39" sqref="B39"/>
    </sheetView>
  </sheetViews>
  <sheetFormatPr defaultRowHeight="15" x14ac:dyDescent="0.25"/>
  <sheetData>
    <row r="2" spans="2:12" ht="18" x14ac:dyDescent="0.35">
      <c r="B2" s="11" t="s">
        <v>73</v>
      </c>
    </row>
    <row r="3" spans="2:12" ht="15.75" thickBot="1" x14ac:dyDescent="0.3">
      <c r="B3" s="10"/>
      <c r="C3" s="10"/>
      <c r="D3" s="10"/>
      <c r="E3" s="10"/>
      <c r="F3" s="10"/>
      <c r="G3" s="10"/>
      <c r="H3" s="10"/>
      <c r="I3" s="10"/>
      <c r="J3" s="10"/>
      <c r="K3" s="10"/>
      <c r="L3" s="10"/>
    </row>
    <row r="4" spans="2:12" ht="16.5" thickTop="1" thickBot="1" x14ac:dyDescent="0.3">
      <c r="B4" s="11" t="s">
        <v>33</v>
      </c>
      <c r="H4" s="287" t="s">
        <v>34</v>
      </c>
      <c r="I4" s="287"/>
      <c r="J4" s="287"/>
      <c r="K4" s="287"/>
      <c r="L4" s="287"/>
    </row>
    <row r="5" spans="2:12" ht="16.5" thickTop="1" thickBot="1" x14ac:dyDescent="0.3">
      <c r="B5" s="10"/>
      <c r="C5" s="10"/>
      <c r="D5" s="10"/>
      <c r="E5" s="10"/>
      <c r="F5" s="10"/>
      <c r="G5" s="10"/>
      <c r="H5" s="13">
        <v>2</v>
      </c>
      <c r="I5" s="13">
        <v>2.2000000000000002</v>
      </c>
      <c r="J5" s="13">
        <v>2.4</v>
      </c>
      <c r="K5" s="13">
        <v>2.6</v>
      </c>
      <c r="L5" s="13">
        <v>2.8</v>
      </c>
    </row>
    <row r="6" spans="2:12" ht="15.75" thickTop="1" x14ac:dyDescent="0.25">
      <c r="B6" s="11" t="s">
        <v>35</v>
      </c>
    </row>
    <row r="7" spans="2:12" x14ac:dyDescent="0.25">
      <c r="B7" t="s">
        <v>36</v>
      </c>
      <c r="H7" s="14">
        <v>0.9</v>
      </c>
      <c r="I7" s="14">
        <v>0.91</v>
      </c>
      <c r="J7" s="14">
        <v>0.91</v>
      </c>
      <c r="K7" s="14">
        <v>0.92</v>
      </c>
      <c r="L7" s="14">
        <v>0.93</v>
      </c>
    </row>
    <row r="8" spans="2:12" x14ac:dyDescent="0.25">
      <c r="B8" t="s">
        <v>37</v>
      </c>
      <c r="H8" s="14">
        <v>0.99</v>
      </c>
      <c r="I8" s="14">
        <v>0.99</v>
      </c>
      <c r="J8" s="14">
        <v>0.99</v>
      </c>
      <c r="K8" s="14">
        <v>0.99</v>
      </c>
      <c r="L8" s="14">
        <v>0.99</v>
      </c>
    </row>
    <row r="9" spans="2:12" x14ac:dyDescent="0.25">
      <c r="B9" t="s">
        <v>38</v>
      </c>
      <c r="H9" s="14">
        <v>7.0000000000000007E-2</v>
      </c>
      <c r="I9" s="14">
        <v>0.09</v>
      </c>
      <c r="J9" s="14">
        <v>0.1</v>
      </c>
      <c r="K9" s="14">
        <v>0.12</v>
      </c>
      <c r="L9" s="14">
        <v>0.13</v>
      </c>
    </row>
    <row r="10" spans="2:12" x14ac:dyDescent="0.25">
      <c r="B10" t="s">
        <v>39</v>
      </c>
      <c r="H10" s="14">
        <v>0.16</v>
      </c>
      <c r="I10" s="14">
        <v>0.18</v>
      </c>
      <c r="J10" s="14">
        <v>0.19</v>
      </c>
      <c r="K10" s="14">
        <v>0.21</v>
      </c>
      <c r="L10" s="14">
        <v>0.22</v>
      </c>
    </row>
    <row r="11" spans="2:12" x14ac:dyDescent="0.25">
      <c r="B11" t="s">
        <v>40</v>
      </c>
      <c r="H11" s="14">
        <v>0.26</v>
      </c>
      <c r="I11" s="14">
        <v>0.28000000000000003</v>
      </c>
      <c r="J11" s="14">
        <v>0.28999999999999998</v>
      </c>
      <c r="K11" s="14">
        <v>0.31</v>
      </c>
      <c r="L11" s="14">
        <v>0.32</v>
      </c>
    </row>
    <row r="12" spans="2:12" x14ac:dyDescent="0.25">
      <c r="H12" s="14"/>
      <c r="I12" s="14"/>
      <c r="J12" s="14"/>
      <c r="K12" s="14"/>
      <c r="L12" s="14"/>
    </row>
    <row r="13" spans="2:12" x14ac:dyDescent="0.25">
      <c r="B13" s="11" t="s">
        <v>41</v>
      </c>
      <c r="H13" s="14"/>
      <c r="I13" s="14"/>
      <c r="J13" s="14"/>
      <c r="K13" s="14"/>
      <c r="L13" s="14"/>
    </row>
    <row r="14" spans="2:12" x14ac:dyDescent="0.25">
      <c r="B14" t="s">
        <v>42</v>
      </c>
      <c r="H14" s="14">
        <v>0.99</v>
      </c>
      <c r="I14" s="14">
        <v>0.99</v>
      </c>
      <c r="J14" s="14">
        <v>0.99</v>
      </c>
      <c r="K14" s="14">
        <v>0.99</v>
      </c>
      <c r="L14" s="14">
        <v>0.99</v>
      </c>
    </row>
    <row r="15" spans="2:12" x14ac:dyDescent="0.25">
      <c r="B15" t="s">
        <v>43</v>
      </c>
      <c r="H15" s="14">
        <v>0.89</v>
      </c>
      <c r="I15" s="14">
        <v>0.9</v>
      </c>
      <c r="J15" s="14">
        <v>0.91</v>
      </c>
      <c r="K15" s="14">
        <v>0.92</v>
      </c>
      <c r="L15" s="14">
        <v>0.92</v>
      </c>
    </row>
    <row r="16" spans="2:12" x14ac:dyDescent="0.25">
      <c r="B16" t="s">
        <v>44</v>
      </c>
      <c r="H16" s="14">
        <v>7.0000000000000007E-2</v>
      </c>
      <c r="I16" s="14">
        <v>0.09</v>
      </c>
      <c r="J16" s="14">
        <v>0.1</v>
      </c>
      <c r="K16" s="14">
        <v>0.12</v>
      </c>
      <c r="L16" s="14">
        <v>0.13</v>
      </c>
    </row>
    <row r="17" spans="2:12" x14ac:dyDescent="0.25">
      <c r="B17" t="s">
        <v>45</v>
      </c>
      <c r="H17" s="14">
        <v>0.16</v>
      </c>
      <c r="I17" s="14">
        <v>0.18</v>
      </c>
      <c r="J17" s="14">
        <v>0.19</v>
      </c>
      <c r="K17" s="14">
        <v>0.21</v>
      </c>
      <c r="L17" s="14">
        <v>0.22</v>
      </c>
    </row>
    <row r="18" spans="2:12" x14ac:dyDescent="0.25">
      <c r="B18" t="s">
        <v>46</v>
      </c>
      <c r="H18" s="14">
        <v>0.26</v>
      </c>
      <c r="I18" s="14">
        <v>0.28000000000000003</v>
      </c>
      <c r="J18" s="14">
        <v>0.28999999999999998</v>
      </c>
      <c r="K18" s="14">
        <v>0.31</v>
      </c>
      <c r="L18" s="14">
        <v>0.32</v>
      </c>
    </row>
    <row r="19" spans="2:12" x14ac:dyDescent="0.25">
      <c r="H19" s="14"/>
      <c r="I19" s="14"/>
      <c r="J19" s="14"/>
      <c r="K19" s="14"/>
      <c r="L19" s="14"/>
    </row>
    <row r="20" spans="2:12" x14ac:dyDescent="0.25">
      <c r="B20" s="11" t="s">
        <v>47</v>
      </c>
      <c r="H20" s="14"/>
      <c r="I20" s="14"/>
      <c r="J20" s="14"/>
      <c r="K20" s="14"/>
      <c r="L20" s="14"/>
    </row>
    <row r="21" spans="2:12" x14ac:dyDescent="0.25">
      <c r="B21" t="s">
        <v>48</v>
      </c>
      <c r="H21" s="14">
        <v>0.99</v>
      </c>
      <c r="I21" s="14">
        <v>0.99</v>
      </c>
      <c r="J21" s="14">
        <v>0.99</v>
      </c>
      <c r="K21" s="14">
        <v>0.99</v>
      </c>
      <c r="L21" s="14">
        <v>0.99</v>
      </c>
    </row>
    <row r="22" spans="2:12" x14ac:dyDescent="0.25">
      <c r="B22" t="s">
        <v>49</v>
      </c>
      <c r="H22" s="14">
        <v>7.0000000000000007E-2</v>
      </c>
      <c r="I22" s="14">
        <v>0.09</v>
      </c>
      <c r="J22" s="14">
        <v>0.1</v>
      </c>
      <c r="K22" s="14">
        <v>0.12</v>
      </c>
      <c r="L22" s="14">
        <v>0.13</v>
      </c>
    </row>
    <row r="23" spans="2:12" x14ac:dyDescent="0.25">
      <c r="B23" t="s">
        <v>50</v>
      </c>
      <c r="H23" s="14">
        <v>0.16</v>
      </c>
      <c r="I23" s="14">
        <v>0.18</v>
      </c>
      <c r="J23" s="14">
        <v>0.19</v>
      </c>
      <c r="K23" s="14">
        <v>0.21</v>
      </c>
      <c r="L23" s="14">
        <v>0.22</v>
      </c>
    </row>
    <row r="24" spans="2:12" x14ac:dyDescent="0.25">
      <c r="B24" t="s">
        <v>51</v>
      </c>
      <c r="H24" s="14">
        <v>0.26</v>
      </c>
      <c r="I24" s="14">
        <v>0.28000000000000003</v>
      </c>
      <c r="J24" s="14">
        <v>0.28999999999999998</v>
      </c>
      <c r="K24" s="14">
        <v>0.31</v>
      </c>
      <c r="L24" s="14">
        <v>0.32</v>
      </c>
    </row>
    <row r="25" spans="2:12" x14ac:dyDescent="0.25">
      <c r="H25" s="14"/>
      <c r="I25" s="14"/>
      <c r="J25" s="14"/>
      <c r="K25" s="14"/>
      <c r="L25" s="14"/>
    </row>
    <row r="26" spans="2:12" x14ac:dyDescent="0.25">
      <c r="B26" s="11" t="s">
        <v>52</v>
      </c>
      <c r="H26" s="14"/>
      <c r="I26" s="14"/>
      <c r="J26" s="14"/>
      <c r="K26" s="14"/>
      <c r="L26" s="14"/>
    </row>
    <row r="27" spans="2:12" x14ac:dyDescent="0.25">
      <c r="B27" t="s">
        <v>53</v>
      </c>
      <c r="H27" s="14">
        <v>0.88</v>
      </c>
      <c r="I27" s="14">
        <v>0.89</v>
      </c>
      <c r="J27" s="14">
        <v>0.9</v>
      </c>
      <c r="K27" s="14">
        <v>0.91</v>
      </c>
      <c r="L27" s="14">
        <v>0.91</v>
      </c>
    </row>
    <row r="28" spans="2:12" x14ac:dyDescent="0.25">
      <c r="B28" t="s">
        <v>54</v>
      </c>
      <c r="H28" s="14">
        <v>0.84</v>
      </c>
      <c r="I28" s="14">
        <v>0.85</v>
      </c>
      <c r="J28" s="14">
        <v>0.86</v>
      </c>
      <c r="K28" s="14">
        <v>0.87</v>
      </c>
      <c r="L28" s="14">
        <v>0.88</v>
      </c>
    </row>
    <row r="29" spans="2:12" x14ac:dyDescent="0.25">
      <c r="H29" s="14"/>
      <c r="I29" s="14"/>
      <c r="J29" s="14"/>
      <c r="K29" s="14"/>
      <c r="L29" s="14"/>
    </row>
    <row r="30" spans="2:12" x14ac:dyDescent="0.25">
      <c r="B30" s="11" t="s">
        <v>55</v>
      </c>
      <c r="H30" s="14"/>
      <c r="I30" s="14"/>
      <c r="J30" s="14"/>
      <c r="K30" s="14"/>
      <c r="L30" s="14"/>
    </row>
    <row r="31" spans="2:12" x14ac:dyDescent="0.25">
      <c r="B31" t="s">
        <v>56</v>
      </c>
      <c r="H31" s="14">
        <v>0.88</v>
      </c>
      <c r="I31" s="14">
        <v>0.89</v>
      </c>
      <c r="J31" s="14">
        <v>0.9</v>
      </c>
      <c r="K31" s="14">
        <v>0.91</v>
      </c>
      <c r="L31" s="14">
        <v>0.91</v>
      </c>
    </row>
    <row r="32" spans="2:12" x14ac:dyDescent="0.25">
      <c r="H32" s="14"/>
      <c r="I32" s="14"/>
      <c r="J32" s="14"/>
      <c r="K32" s="14"/>
      <c r="L32" s="14"/>
    </row>
    <row r="33" spans="2:12" x14ac:dyDescent="0.25">
      <c r="B33" s="11" t="s">
        <v>57</v>
      </c>
      <c r="H33" s="14"/>
      <c r="I33" s="14"/>
      <c r="J33" s="14"/>
      <c r="K33" s="14"/>
      <c r="L33" s="14"/>
    </row>
    <row r="34" spans="2:12" x14ac:dyDescent="0.25">
      <c r="B34" t="s">
        <v>58</v>
      </c>
      <c r="H34" s="14">
        <v>7.0000000000000007E-2</v>
      </c>
      <c r="I34" s="14">
        <v>0.09</v>
      </c>
      <c r="J34" s="14">
        <v>0.1</v>
      </c>
      <c r="K34" s="14">
        <v>0.12</v>
      </c>
      <c r="L34" s="14">
        <v>0.13</v>
      </c>
    </row>
    <row r="35" spans="2:12" x14ac:dyDescent="0.25">
      <c r="B35" t="s">
        <v>59</v>
      </c>
      <c r="H35" s="14">
        <v>0.16</v>
      </c>
      <c r="I35" s="14">
        <v>0.18</v>
      </c>
      <c r="J35" s="14">
        <v>0.19</v>
      </c>
      <c r="K35" s="14">
        <v>0.21</v>
      </c>
      <c r="L35" s="14">
        <v>0.22</v>
      </c>
    </row>
    <row r="36" spans="2:12" x14ac:dyDescent="0.25">
      <c r="B36" t="s">
        <v>60</v>
      </c>
      <c r="H36" s="14">
        <v>0.26</v>
      </c>
      <c r="I36" s="14">
        <v>0.28000000000000003</v>
      </c>
      <c r="J36" s="14">
        <v>0.28999999999999998</v>
      </c>
      <c r="K36" s="14">
        <v>0.31</v>
      </c>
      <c r="L36" s="14">
        <v>0.32</v>
      </c>
    </row>
    <row r="37" spans="2:12" x14ac:dyDescent="0.25">
      <c r="H37" s="14"/>
      <c r="I37" s="14"/>
      <c r="J37" s="14"/>
      <c r="K37" s="14"/>
      <c r="L37" s="14"/>
    </row>
    <row r="38" spans="2:12" x14ac:dyDescent="0.25">
      <c r="B38" s="11" t="s">
        <v>61</v>
      </c>
      <c r="H38" s="14"/>
      <c r="I38" s="14"/>
      <c r="J38" s="14"/>
      <c r="K38" s="14"/>
      <c r="L38" s="14"/>
    </row>
    <row r="39" spans="2:12" x14ac:dyDescent="0.25">
      <c r="B39" t="s">
        <v>62</v>
      </c>
      <c r="H39" s="14">
        <v>0.26</v>
      </c>
      <c r="I39" s="14">
        <v>0.28000000000000003</v>
      </c>
      <c r="J39" s="14">
        <v>0.28999999999999998</v>
      </c>
      <c r="K39" s="14">
        <v>0.31</v>
      </c>
      <c r="L39" s="14">
        <v>0.32</v>
      </c>
    </row>
    <row r="40" spans="2:12" x14ac:dyDescent="0.25">
      <c r="B40" t="s">
        <v>63</v>
      </c>
      <c r="H40" s="14">
        <v>0.55000000000000004</v>
      </c>
      <c r="I40" s="14">
        <v>0.57999999999999996</v>
      </c>
      <c r="J40" s="14">
        <v>0.6</v>
      </c>
      <c r="K40" s="14">
        <v>0.61</v>
      </c>
      <c r="L40" s="14">
        <v>0.62</v>
      </c>
    </row>
    <row r="41" spans="2:12" x14ac:dyDescent="0.25">
      <c r="B41" t="s">
        <v>64</v>
      </c>
      <c r="H41" s="14">
        <v>0.99</v>
      </c>
      <c r="I41" s="14">
        <v>0.99</v>
      </c>
      <c r="J41" s="14">
        <v>0.99</v>
      </c>
      <c r="K41" s="14">
        <v>0.99</v>
      </c>
      <c r="L41" s="14">
        <v>0.99</v>
      </c>
    </row>
    <row r="42" spans="2:12" x14ac:dyDescent="0.25">
      <c r="H42" s="14"/>
      <c r="I42" s="14"/>
      <c r="J42" s="14"/>
      <c r="K42" s="14"/>
      <c r="L42" s="14"/>
    </row>
    <row r="43" spans="2:12" x14ac:dyDescent="0.25">
      <c r="B43" s="11" t="s">
        <v>65</v>
      </c>
      <c r="H43" s="14"/>
      <c r="I43" s="14"/>
      <c r="J43" s="14"/>
      <c r="K43" s="14"/>
      <c r="L43" s="14"/>
    </row>
    <row r="44" spans="2:12" x14ac:dyDescent="0.25">
      <c r="B44" t="s">
        <v>66</v>
      </c>
      <c r="H44" s="14">
        <v>0.99</v>
      </c>
      <c r="I44" s="14">
        <v>0.99</v>
      </c>
      <c r="J44" s="14">
        <v>0.99</v>
      </c>
      <c r="K44" s="14">
        <v>0.99</v>
      </c>
      <c r="L44" s="14">
        <v>0.99</v>
      </c>
    </row>
    <row r="45" spans="2:12" x14ac:dyDescent="0.25">
      <c r="B45" t="s">
        <v>67</v>
      </c>
      <c r="H45" s="14">
        <v>0.98</v>
      </c>
      <c r="I45" s="14">
        <v>0.98</v>
      </c>
      <c r="J45" s="14">
        <v>0.98</v>
      </c>
      <c r="K45" s="14">
        <v>0.99</v>
      </c>
      <c r="L45" s="14">
        <v>0.99</v>
      </c>
    </row>
    <row r="46" spans="2:12" x14ac:dyDescent="0.25">
      <c r="B46" t="s">
        <v>68</v>
      </c>
      <c r="H46" s="14">
        <v>0.55000000000000004</v>
      </c>
      <c r="I46" s="14">
        <v>0.57999999999999996</v>
      </c>
      <c r="J46" s="14">
        <v>0.6</v>
      </c>
      <c r="K46" s="14">
        <v>0.61</v>
      </c>
      <c r="L46" s="14">
        <v>0.62</v>
      </c>
    </row>
    <row r="47" spans="2:12" ht="15.75" thickBot="1" x14ac:dyDescent="0.3">
      <c r="B47" s="10" t="s">
        <v>69</v>
      </c>
      <c r="C47" s="10"/>
      <c r="D47" s="10"/>
      <c r="E47" s="10"/>
      <c r="F47" s="10"/>
      <c r="G47" s="10"/>
      <c r="H47" s="15">
        <v>0.26</v>
      </c>
      <c r="I47" s="15">
        <v>0.28000000000000003</v>
      </c>
      <c r="J47" s="15">
        <v>0.28999999999999998</v>
      </c>
      <c r="K47" s="15">
        <v>0.31</v>
      </c>
      <c r="L47" s="15">
        <v>0.32</v>
      </c>
    </row>
    <row r="48" spans="2:12" ht="30.75" customHeight="1" thickTop="1" x14ac:dyDescent="0.25">
      <c r="B48" s="288" t="s">
        <v>70</v>
      </c>
      <c r="C48" s="288"/>
      <c r="D48" s="288"/>
      <c r="E48" s="288"/>
      <c r="F48" s="288"/>
      <c r="G48" s="288"/>
      <c r="H48" s="288"/>
      <c r="I48" s="288"/>
      <c r="J48" s="288"/>
      <c r="K48" s="288"/>
      <c r="L48" s="288"/>
    </row>
    <row r="49" spans="2:12" s="12" customFormat="1" ht="46.5" customHeight="1" x14ac:dyDescent="0.25">
      <c r="B49" s="289" t="s">
        <v>71</v>
      </c>
      <c r="C49" s="289"/>
      <c r="D49" s="289"/>
      <c r="E49" s="289"/>
      <c r="F49" s="289"/>
      <c r="G49" s="289"/>
      <c r="H49" s="289"/>
      <c r="I49" s="289"/>
      <c r="J49" s="289"/>
      <c r="K49" s="289"/>
      <c r="L49" s="289"/>
    </row>
    <row r="51" spans="2:12" x14ac:dyDescent="0.25">
      <c r="B51" s="290" t="s">
        <v>72</v>
      </c>
      <c r="C51" s="290"/>
      <c r="D51" s="290"/>
      <c r="E51" s="290"/>
      <c r="F51" s="290"/>
      <c r="G51" s="290"/>
      <c r="H51" s="290"/>
      <c r="I51" s="290"/>
      <c r="J51" s="290"/>
      <c r="K51" s="290"/>
      <c r="L51" s="290"/>
    </row>
  </sheetData>
  <mergeCells count="4">
    <mergeCell ref="H4:L4"/>
    <mergeCell ref="B48:L48"/>
    <mergeCell ref="B49:L49"/>
    <mergeCell ref="B51:L5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B2:J161"/>
  <sheetViews>
    <sheetView workbookViewId="0">
      <selection activeCell="P1" sqref="P1"/>
    </sheetView>
  </sheetViews>
  <sheetFormatPr defaultRowHeight="15" x14ac:dyDescent="0.25"/>
  <sheetData>
    <row r="2" spans="2:10" x14ac:dyDescent="0.25">
      <c r="B2" t="s">
        <v>74</v>
      </c>
    </row>
    <row r="3" spans="2:10" ht="15.75" thickBot="1" x14ac:dyDescent="0.3"/>
    <row r="4" spans="2:10" ht="18.75" thickTop="1" thickBot="1" x14ac:dyDescent="0.3">
      <c r="B4" s="16" t="s">
        <v>75</v>
      </c>
      <c r="C4" s="17"/>
      <c r="D4" s="17"/>
      <c r="E4" s="17"/>
      <c r="F4" s="17"/>
      <c r="G4" s="17"/>
      <c r="H4" s="17"/>
      <c r="I4" s="17"/>
      <c r="J4" s="18" t="s">
        <v>89</v>
      </c>
    </row>
    <row r="5" spans="2:10" ht="16.5" thickTop="1" thickBot="1" x14ac:dyDescent="0.3">
      <c r="B5" s="24" t="s">
        <v>76</v>
      </c>
      <c r="C5" s="25"/>
      <c r="D5" s="25"/>
      <c r="E5" s="25"/>
      <c r="F5" s="25"/>
      <c r="G5" s="25"/>
      <c r="H5" s="25"/>
      <c r="I5" s="25"/>
      <c r="J5" s="26">
        <v>1.0999999999999999E-2</v>
      </c>
    </row>
    <row r="6" spans="2:10" ht="16.5" thickTop="1" thickBot="1" x14ac:dyDescent="0.3">
      <c r="B6" s="24" t="s">
        <v>77</v>
      </c>
      <c r="C6" s="25"/>
      <c r="D6" s="25"/>
      <c r="E6" s="25"/>
      <c r="F6" s="25"/>
      <c r="G6" s="25"/>
      <c r="H6" s="25"/>
      <c r="I6" s="25"/>
      <c r="J6" s="26">
        <v>0.05</v>
      </c>
    </row>
    <row r="7" spans="2:10" ht="15.75" thickTop="1" x14ac:dyDescent="0.25">
      <c r="B7" s="27" t="s">
        <v>78</v>
      </c>
      <c r="C7" s="17"/>
      <c r="D7" s="17"/>
      <c r="E7" s="17"/>
      <c r="F7" s="17"/>
      <c r="G7" s="17"/>
      <c r="H7" s="17"/>
      <c r="I7" s="17"/>
      <c r="J7" s="28"/>
    </row>
    <row r="8" spans="2:10" x14ac:dyDescent="0.25">
      <c r="B8" s="19" t="s">
        <v>79</v>
      </c>
      <c r="C8" s="20"/>
      <c r="D8" s="20"/>
      <c r="E8" s="20"/>
      <c r="F8" s="20"/>
      <c r="G8" s="20"/>
      <c r="H8" s="20"/>
      <c r="I8" s="20"/>
      <c r="J8" s="21">
        <v>0.06</v>
      </c>
    </row>
    <row r="9" spans="2:10" ht="15.75" thickBot="1" x14ac:dyDescent="0.3">
      <c r="B9" s="22" t="s">
        <v>80</v>
      </c>
      <c r="C9" s="10"/>
      <c r="D9" s="10"/>
      <c r="E9" s="10"/>
      <c r="F9" s="10"/>
      <c r="G9" s="10"/>
      <c r="H9" s="10"/>
      <c r="I9" s="10"/>
      <c r="J9" s="23">
        <v>0.17</v>
      </c>
    </row>
    <row r="10" spans="2:10" ht="15.75" thickTop="1" x14ac:dyDescent="0.25">
      <c r="B10" s="27" t="s">
        <v>81</v>
      </c>
      <c r="C10" s="17"/>
      <c r="D10" s="17"/>
      <c r="E10" s="17"/>
      <c r="F10" s="17"/>
      <c r="G10" s="17"/>
      <c r="H10" s="17"/>
      <c r="I10" s="17"/>
      <c r="J10" s="28"/>
    </row>
    <row r="11" spans="2:10" x14ac:dyDescent="0.25">
      <c r="B11" s="19" t="s">
        <v>82</v>
      </c>
      <c r="C11" s="20"/>
      <c r="D11" s="20"/>
      <c r="E11" s="20"/>
      <c r="F11" s="20"/>
      <c r="G11" s="20"/>
      <c r="H11" s="20"/>
      <c r="I11" s="20"/>
      <c r="J11" s="21">
        <v>0.15</v>
      </c>
    </row>
    <row r="12" spans="2:10" ht="17.25" x14ac:dyDescent="0.25">
      <c r="B12" s="19" t="s">
        <v>90</v>
      </c>
      <c r="C12" s="20"/>
      <c r="D12" s="20"/>
      <c r="E12" s="20"/>
      <c r="F12" s="20"/>
      <c r="G12" s="20"/>
      <c r="H12" s="20"/>
      <c r="I12" s="20"/>
      <c r="J12" s="21">
        <v>0.24</v>
      </c>
    </row>
    <row r="13" spans="2:10" ht="15.75" thickBot="1" x14ac:dyDescent="0.3">
      <c r="B13" s="22" t="s">
        <v>83</v>
      </c>
      <c r="C13" s="10"/>
      <c r="D13" s="10"/>
      <c r="E13" s="10"/>
      <c r="F13" s="10"/>
      <c r="G13" s="10"/>
      <c r="H13" s="10"/>
      <c r="I13" s="10"/>
      <c r="J13" s="23">
        <v>0.41</v>
      </c>
    </row>
    <row r="14" spans="2:10" ht="16.5" thickTop="1" thickBot="1" x14ac:dyDescent="0.3">
      <c r="B14" s="24" t="s">
        <v>84</v>
      </c>
      <c r="C14" s="25"/>
      <c r="D14" s="25"/>
      <c r="E14" s="25"/>
      <c r="F14" s="25"/>
      <c r="G14" s="25"/>
      <c r="H14" s="25"/>
      <c r="I14" s="25"/>
      <c r="J14" s="26">
        <v>0.13</v>
      </c>
    </row>
    <row r="15" spans="2:10" ht="18" thickTop="1" x14ac:dyDescent="0.25">
      <c r="B15" s="19" t="s">
        <v>91</v>
      </c>
      <c r="C15" s="20"/>
      <c r="D15" s="20"/>
      <c r="E15" s="20"/>
      <c r="F15" s="20"/>
      <c r="G15" s="20"/>
      <c r="H15" s="20"/>
      <c r="I15" s="20"/>
      <c r="J15" s="21"/>
    </row>
    <row r="16" spans="2:10" x14ac:dyDescent="0.25">
      <c r="B16" s="19" t="s">
        <v>85</v>
      </c>
      <c r="C16" s="20"/>
      <c r="D16" s="20"/>
      <c r="E16" s="20"/>
      <c r="F16" s="20"/>
      <c r="G16" s="20"/>
      <c r="H16" s="20"/>
      <c r="I16" s="20"/>
      <c r="J16" s="21">
        <v>0.4</v>
      </c>
    </row>
    <row r="17" spans="2:10" ht="15.75" thickBot="1" x14ac:dyDescent="0.3">
      <c r="B17" s="22" t="s">
        <v>86</v>
      </c>
      <c r="C17" s="10"/>
      <c r="D17" s="10"/>
      <c r="E17" s="10"/>
      <c r="F17" s="10"/>
      <c r="G17" s="10"/>
      <c r="H17" s="10"/>
      <c r="I17" s="10"/>
      <c r="J17" s="23">
        <v>0.8</v>
      </c>
    </row>
    <row r="18" spans="2:10" ht="15.75" thickTop="1" x14ac:dyDescent="0.25">
      <c r="B18" t="s">
        <v>87</v>
      </c>
    </row>
    <row r="19" spans="2:10" x14ac:dyDescent="0.25">
      <c r="B19" t="s">
        <v>88</v>
      </c>
    </row>
    <row r="20" spans="2:10" x14ac:dyDescent="0.25">
      <c r="B20" t="s">
        <v>92</v>
      </c>
    </row>
    <row r="157" ht="106.5" customHeight="1" x14ac:dyDescent="0.25"/>
    <row r="161" ht="90.7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Summary</vt:lpstr>
      <vt:lpstr>Analysis (1.0)</vt:lpstr>
      <vt:lpstr>Analysis (2.0)</vt:lpstr>
      <vt:lpstr>Analysis (3.0)</vt:lpstr>
      <vt:lpstr>Analysis (4.0)</vt:lpstr>
      <vt:lpstr>Analysis (5.0)</vt:lpstr>
      <vt:lpstr>Figure 1 (P)</vt:lpstr>
      <vt:lpstr>Table 1 (Rv)</vt:lpstr>
      <vt:lpstr>Table A.1 (n)</vt:lpstr>
      <vt:lpstr>Figure A.1 (Ground Cover)</vt:lpstr>
      <vt:lpstr>Manning's (n)</vt:lpstr>
      <vt:lpstr>Figure A.2,A.3 (qu)</vt:lpstr>
      <vt:lpstr>Figure A.4</vt:lpstr>
      <vt:lpstr>'Analysis (1.0)'!_Ref391364889</vt:lpstr>
      <vt:lpstr>'Analysis (2.0)'!_Ref391364889</vt:lpstr>
      <vt:lpstr>'Analysis (3.0)'!_Ref391364889</vt:lpstr>
      <vt:lpstr>'Analysis (4.0)'!_Ref391364889</vt:lpstr>
      <vt:lpstr>'Analysis (5.0)'!_Ref391364889</vt:lpstr>
      <vt:lpstr>'Analysis (1.0)'!Print_Area</vt:lpstr>
      <vt:lpstr>'Analysis (2.0)'!Print_Area</vt:lpstr>
      <vt:lpstr>'Analysis (3.0)'!Print_Area</vt:lpstr>
      <vt:lpstr>'Analysis (4.0)'!Print_Area</vt:lpstr>
      <vt:lpstr>'Analysis (5.0)'!Print_Area</vt:lpstr>
      <vt:lpstr>Summary!Print_Area</vt:lpstr>
    </vt:vector>
  </TitlesOfParts>
  <Company>ALDOT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walkerjoh</dc:creator>
  <cp:lastModifiedBy>Masters, Jason M.</cp:lastModifiedBy>
  <cp:lastPrinted>2016-04-25T15:59:27Z</cp:lastPrinted>
  <dcterms:created xsi:type="dcterms:W3CDTF">2014-07-22T21:02:33Z</dcterms:created>
  <dcterms:modified xsi:type="dcterms:W3CDTF">2021-01-27T21:03:57Z</dcterms:modified>
</cp:coreProperties>
</file>